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0" yWindow="0" windowWidth="20490" windowHeight="7770" tabRatio="941"/>
  </bookViews>
  <sheets>
    <sheet name="katsayi" sheetId="20" r:id="rId1"/>
    <sheet name="GÜNDÜZ" sheetId="13" r:id="rId2"/>
    <sheet name="GÜNDÜZ Y.LİSANS" sheetId="12" r:id="rId3"/>
    <sheet name="GÜNDÜZ DOKTORA" sheetId="14" r:id="rId4"/>
    <sheet name="GECE" sheetId="15" r:id="rId5"/>
    <sheet name="%25 ARTIRIMLI GÜNDÜZ" sheetId="18" r:id="rId6"/>
    <sheet name="%25 ARTIRIMLI GECE" sheetId="19" r:id="rId7"/>
    <sheet name="DYK HAFTAİÇİ" sheetId="17" r:id="rId8"/>
    <sheet name="DYK HAFTA SONU" sheetId="16" r:id="rId9"/>
  </sheets>
  <definedNames>
    <definedName name="_xlnm.Print_Area" localSheetId="6">'%25 ARTIRIMLI GECE'!$A$1:$N$54</definedName>
    <definedName name="_xlnm.Print_Area" localSheetId="5">'%25 ARTIRIMLI GÜNDÜZ'!$A$1:$N$53</definedName>
    <definedName name="_xlnm.Print_Area" localSheetId="8">'DYK HAFTA SONU'!$A$1:$N$52</definedName>
    <definedName name="_xlnm.Print_Area" localSheetId="7">'DYK HAFTAİÇİ'!$A$1:$N$54</definedName>
    <definedName name="_xlnm.Print_Area" localSheetId="4">GECE!$A$1:$N$53</definedName>
    <definedName name="_xlnm.Print_Area" localSheetId="1">GÜNDÜZ!$A$1:$N$53</definedName>
    <definedName name="_xlnm.Print_Area" localSheetId="3">'GÜNDÜZ DOKTORA'!$A$1:$N$53</definedName>
    <definedName name="_xlnm.Print_Area" localSheetId="2">'GÜNDÜZ Y.LİSANS'!$A$1:$N$53</definedName>
    <definedName name="_xlnm.Print_Area" localSheetId="0">katsayi!#REF!</definedName>
  </definedNames>
  <calcPr calcId="144525"/>
</workbook>
</file>

<file path=xl/calcChain.xml><?xml version="1.0" encoding="utf-8"?>
<calcChain xmlns="http://schemas.openxmlformats.org/spreadsheetml/2006/main">
  <c r="J44" i="17" l="1"/>
  <c r="E39" i="16"/>
  <c r="E40" i="17"/>
  <c r="E40" i="19"/>
  <c r="E40" i="18"/>
  <c r="E39" i="15"/>
  <c r="E39" i="14"/>
  <c r="E39" i="12"/>
  <c r="E39" i="13"/>
  <c r="J12" i="16"/>
  <c r="E12" i="16"/>
  <c r="J12" i="17"/>
  <c r="E12" i="17"/>
  <c r="J12" i="19"/>
  <c r="E12" i="19"/>
  <c r="J12" i="18"/>
  <c r="E12" i="18"/>
  <c r="J12" i="15"/>
  <c r="E12" i="15"/>
  <c r="J12" i="14"/>
  <c r="E12" i="14"/>
  <c r="J12" i="12"/>
  <c r="E12" i="12"/>
  <c r="J12" i="13"/>
  <c r="E12" i="13"/>
  <c r="B12" i="13"/>
  <c r="G12" i="16"/>
  <c r="B12" i="16"/>
  <c r="G12" i="17"/>
  <c r="B12" i="17"/>
  <c r="G12" i="19"/>
  <c r="B12" i="19"/>
  <c r="G12" i="18"/>
  <c r="B12" i="18"/>
  <c r="G12" i="15"/>
  <c r="B12" i="15"/>
  <c r="G12" i="14"/>
  <c r="B12" i="14"/>
  <c r="G12" i="12"/>
  <c r="B12" i="12"/>
  <c r="G12" i="13"/>
  <c r="B22" i="16" l="1"/>
  <c r="B23" i="17"/>
  <c r="B23" i="19"/>
  <c r="B23" i="18"/>
  <c r="B22" i="15"/>
  <c r="B22" i="14"/>
  <c r="B22" i="12"/>
  <c r="B22" i="13"/>
  <c r="K44" i="19" l="1"/>
  <c r="H15" i="19"/>
  <c r="H16" i="19" s="1"/>
  <c r="C15" i="19"/>
  <c r="C16" i="19" s="1"/>
  <c r="C17" i="19" s="1"/>
  <c r="D29" i="19" l="1"/>
  <c r="E29" i="19" s="1"/>
  <c r="C18" i="19"/>
  <c r="D34" i="19"/>
  <c r="E34" i="19" s="1"/>
  <c r="H18" i="19"/>
  <c r="H17" i="19"/>
  <c r="D28" i="19"/>
  <c r="E28" i="19" s="1"/>
  <c r="D24" i="19"/>
  <c r="G24" i="19" s="1"/>
  <c r="D32" i="19"/>
  <c r="G32" i="19" s="1"/>
  <c r="D27" i="19"/>
  <c r="D31" i="19"/>
  <c r="D35" i="19"/>
  <c r="D26" i="19"/>
  <c r="D30" i="19"/>
  <c r="D25" i="19"/>
  <c r="D33" i="19"/>
  <c r="G28" i="19" l="1"/>
  <c r="H28" i="19" s="1"/>
  <c r="I28" i="19" s="1"/>
  <c r="G29" i="19"/>
  <c r="G34" i="19"/>
  <c r="E32" i="19"/>
  <c r="H32" i="19" s="1"/>
  <c r="I32" i="19" s="1"/>
  <c r="E24" i="19"/>
  <c r="H24" i="19" s="1"/>
  <c r="I24" i="19" s="1"/>
  <c r="H29" i="19"/>
  <c r="I29" i="19" s="1"/>
  <c r="H34" i="19"/>
  <c r="I34" i="19" s="1"/>
  <c r="G27" i="19"/>
  <c r="E27" i="19"/>
  <c r="E26" i="19"/>
  <c r="G26" i="19"/>
  <c r="E25" i="19"/>
  <c r="G25" i="19"/>
  <c r="G35" i="19"/>
  <c r="E35" i="19"/>
  <c r="E33" i="19"/>
  <c r="G33" i="19"/>
  <c r="E30" i="19"/>
  <c r="G30" i="19"/>
  <c r="G31" i="19"/>
  <c r="E31" i="19"/>
  <c r="H30" i="19" l="1"/>
  <c r="I30" i="19" s="1"/>
  <c r="H35" i="19"/>
  <c r="I35" i="19" s="1"/>
  <c r="H31" i="19"/>
  <c r="I31" i="19" s="1"/>
  <c r="H33" i="19"/>
  <c r="I33" i="19" s="1"/>
  <c r="H25" i="19"/>
  <c r="I25" i="19" s="1"/>
  <c r="H26" i="19"/>
  <c r="I26" i="19" s="1"/>
  <c r="H27" i="19"/>
  <c r="I27" i="19" s="1"/>
  <c r="I36" i="19" l="1"/>
  <c r="I40" i="19" s="1"/>
  <c r="K44" i="18"/>
  <c r="H15" i="18"/>
  <c r="H16" i="18" s="1"/>
  <c r="D35" i="18" s="1"/>
  <c r="C15" i="18"/>
  <c r="C16" i="18" s="1"/>
  <c r="H18" i="18" l="1"/>
  <c r="H17" i="18"/>
  <c r="D26" i="18"/>
  <c r="G26" i="18" s="1"/>
  <c r="C18" i="18"/>
  <c r="C17" i="18"/>
  <c r="D30" i="18"/>
  <c r="E30" i="18" s="1"/>
  <c r="D33" i="18"/>
  <c r="E33" i="18" s="1"/>
  <c r="D32" i="18"/>
  <c r="E32" i="18" s="1"/>
  <c r="D34" i="18"/>
  <c r="E34" i="18" s="1"/>
  <c r="D25" i="18"/>
  <c r="E25" i="18" s="1"/>
  <c r="E35" i="18"/>
  <c r="G35" i="18"/>
  <c r="D29" i="18"/>
  <c r="D24" i="18"/>
  <c r="D28" i="18"/>
  <c r="D27" i="18"/>
  <c r="D31" i="18"/>
  <c r="G32" i="18" l="1"/>
  <c r="H32" i="18" s="1"/>
  <c r="I32" i="18" s="1"/>
  <c r="E26" i="18"/>
  <c r="H26" i="18" s="1"/>
  <c r="I26" i="18" s="1"/>
  <c r="G30" i="18"/>
  <c r="H30" i="18" s="1"/>
  <c r="I30" i="18" s="1"/>
  <c r="H35" i="18"/>
  <c r="I35" i="18" s="1"/>
  <c r="G33" i="18"/>
  <c r="H33" i="18" s="1"/>
  <c r="I33" i="18" s="1"/>
  <c r="G34" i="18"/>
  <c r="H34" i="18" s="1"/>
  <c r="I34" i="18" s="1"/>
  <c r="G25" i="18"/>
  <c r="H25" i="18" s="1"/>
  <c r="I25" i="18" s="1"/>
  <c r="E27" i="18"/>
  <c r="G27" i="18"/>
  <c r="G24" i="18"/>
  <c r="E24" i="18"/>
  <c r="E31" i="18"/>
  <c r="G31" i="18"/>
  <c r="G28" i="18"/>
  <c r="E28" i="18"/>
  <c r="E29" i="18"/>
  <c r="G29" i="18"/>
  <c r="H27" i="18" l="1"/>
  <c r="I27" i="18" s="1"/>
  <c r="H31" i="18"/>
  <c r="I31" i="18" s="1"/>
  <c r="H29" i="18"/>
  <c r="I29" i="18" s="1"/>
  <c r="H28" i="18"/>
  <c r="I28" i="18" s="1"/>
  <c r="H24" i="18"/>
  <c r="I24" i="18" s="1"/>
  <c r="I36" i="18" l="1"/>
  <c r="I40" i="18" s="1"/>
  <c r="H15" i="17"/>
  <c r="H16" i="17" s="1"/>
  <c r="C15" i="17"/>
  <c r="C16" i="17" s="1"/>
  <c r="H18" i="17" l="1"/>
  <c r="H17" i="17"/>
  <c r="D29" i="17"/>
  <c r="D27" i="17"/>
  <c r="D25" i="17"/>
  <c r="E25" i="17" s="1"/>
  <c r="C18" i="17"/>
  <c r="D28" i="17"/>
  <c r="D26" i="17"/>
  <c r="E26" i="17" s="1"/>
  <c r="D24" i="17"/>
  <c r="C17" i="17"/>
  <c r="D35" i="17"/>
  <c r="D33" i="17"/>
  <c r="D31" i="17"/>
  <c r="D34" i="17"/>
  <c r="G34" i="17" s="1"/>
  <c r="D32" i="17"/>
  <c r="D30" i="17"/>
  <c r="E29" i="17"/>
  <c r="G26" i="17"/>
  <c r="G29" i="17"/>
  <c r="G25" i="17" l="1"/>
  <c r="H25" i="17" s="1"/>
  <c r="I25" i="17" s="1"/>
  <c r="E34" i="17"/>
  <c r="H34" i="17" s="1"/>
  <c r="I34" i="17" s="1"/>
  <c r="H29" i="17"/>
  <c r="I29" i="17" s="1"/>
  <c r="H26" i="17"/>
  <c r="I26" i="17" s="1"/>
  <c r="G32" i="17"/>
  <c r="E32" i="17"/>
  <c r="E27" i="17"/>
  <c r="G27" i="17"/>
  <c r="E33" i="17"/>
  <c r="G33" i="17"/>
  <c r="G24" i="17"/>
  <c r="E24" i="17"/>
  <c r="G30" i="17"/>
  <c r="E30" i="17"/>
  <c r="G28" i="17"/>
  <c r="E28" i="17"/>
  <c r="E31" i="17"/>
  <c r="G31" i="17"/>
  <c r="E35" i="17"/>
  <c r="G35" i="17"/>
  <c r="H30" i="17" l="1"/>
  <c r="H27" i="17"/>
  <c r="I27" i="17" s="1"/>
  <c r="H31" i="17"/>
  <c r="I31" i="17" s="1"/>
  <c r="H35" i="17"/>
  <c r="I35" i="17" s="1"/>
  <c r="H33" i="17"/>
  <c r="I33" i="17" s="1"/>
  <c r="H32" i="17"/>
  <c r="H28" i="17"/>
  <c r="I28" i="17" s="1"/>
  <c r="H24" i="17"/>
  <c r="I24" i="17" s="1"/>
  <c r="I30" i="17"/>
  <c r="I32" i="17"/>
  <c r="I36" i="17" l="1"/>
  <c r="I40" i="17" s="1"/>
  <c r="K43" i="16"/>
  <c r="H15" i="16"/>
  <c r="H16" i="16" s="1"/>
  <c r="C15" i="16"/>
  <c r="C16" i="16" s="1"/>
  <c r="H18" i="16" l="1"/>
  <c r="H17" i="16"/>
  <c r="D34" i="16"/>
  <c r="C17" i="16"/>
  <c r="C18" i="16"/>
  <c r="D25" i="16"/>
  <c r="E25" i="16" s="1"/>
  <c r="D29" i="16"/>
  <c r="D32" i="16"/>
  <c r="D31" i="16"/>
  <c r="D33" i="16"/>
  <c r="G33" i="16" s="1"/>
  <c r="D28" i="16"/>
  <c r="D24" i="16"/>
  <c r="G24" i="16" s="1"/>
  <c r="E34" i="16"/>
  <c r="D23" i="16"/>
  <c r="D27" i="16"/>
  <c r="D26" i="16"/>
  <c r="D30" i="16"/>
  <c r="G32" i="16"/>
  <c r="G25" i="16" l="1"/>
  <c r="E29" i="16"/>
  <c r="G34" i="16"/>
  <c r="H34" i="16" s="1"/>
  <c r="I34" i="16" s="1"/>
  <c r="E33" i="16"/>
  <c r="H33" i="16" s="1"/>
  <c r="I33" i="16" s="1"/>
  <c r="E32" i="16"/>
  <c r="H32" i="16" s="1"/>
  <c r="I32" i="16" s="1"/>
  <c r="E28" i="16"/>
  <c r="H25" i="16"/>
  <c r="E24" i="16"/>
  <c r="H24" i="16" s="1"/>
  <c r="I24" i="16" s="1"/>
  <c r="G28" i="16"/>
  <c r="G29" i="16"/>
  <c r="I25" i="16"/>
  <c r="E31" i="16"/>
  <c r="G31" i="16"/>
  <c r="E26" i="16"/>
  <c r="G26" i="16"/>
  <c r="G27" i="16"/>
  <c r="E27" i="16"/>
  <c r="E30" i="16"/>
  <c r="G30" i="16"/>
  <c r="G23" i="16"/>
  <c r="E23" i="16"/>
  <c r="H30" i="16" l="1"/>
  <c r="I30" i="16" s="1"/>
  <c r="H31" i="16"/>
  <c r="H23" i="16"/>
  <c r="I23" i="16" s="1"/>
  <c r="H27" i="16"/>
  <c r="I27" i="16" s="1"/>
  <c r="H26" i="16"/>
  <c r="H29" i="16"/>
  <c r="I29" i="16" s="1"/>
  <c r="H28" i="16"/>
  <c r="I28" i="16" s="1"/>
  <c r="I31" i="16"/>
  <c r="I26" i="16"/>
  <c r="I35" i="16" l="1"/>
  <c r="I39" i="16" s="1"/>
  <c r="K43" i="15"/>
  <c r="H15" i="15"/>
  <c r="C15" i="15"/>
  <c r="H17" i="15" l="1"/>
  <c r="H16" i="15"/>
  <c r="D26" i="15"/>
  <c r="G26" i="15" s="1"/>
  <c r="C17" i="15"/>
  <c r="C16" i="15"/>
  <c r="D33" i="15"/>
  <c r="E33" i="15" s="1"/>
  <c r="D24" i="15"/>
  <c r="D23" i="15"/>
  <c r="D28" i="15"/>
  <c r="D25" i="15"/>
  <c r="E25" i="15" s="1"/>
  <c r="D32" i="15"/>
  <c r="D27" i="15"/>
  <c r="D31" i="15"/>
  <c r="D30" i="15"/>
  <c r="D34" i="15"/>
  <c r="D29" i="15"/>
  <c r="E26" i="15" l="1"/>
  <c r="E23" i="15"/>
  <c r="G23" i="15"/>
  <c r="G33" i="15"/>
  <c r="G25" i="15"/>
  <c r="H25" i="15" s="1"/>
  <c r="I25" i="15" s="1"/>
  <c r="H33" i="15"/>
  <c r="I33" i="15" s="1"/>
  <c r="H26" i="15"/>
  <c r="I26" i="15" s="1"/>
  <c r="G24" i="15"/>
  <c r="E24" i="15"/>
  <c r="G28" i="15"/>
  <c r="E28" i="15"/>
  <c r="E29" i="15"/>
  <c r="G29" i="15"/>
  <c r="G31" i="15"/>
  <c r="E31" i="15"/>
  <c r="E30" i="15"/>
  <c r="G30" i="15"/>
  <c r="E34" i="15"/>
  <c r="G34" i="15"/>
  <c r="G27" i="15"/>
  <c r="E27" i="15"/>
  <c r="E32" i="15"/>
  <c r="G32" i="15"/>
  <c r="H23" i="15" l="1"/>
  <c r="I23" i="15" s="1"/>
  <c r="H24" i="15"/>
  <c r="I24" i="15" s="1"/>
  <c r="H31" i="15"/>
  <c r="I31" i="15" s="1"/>
  <c r="H34" i="15"/>
  <c r="I34" i="15" s="1"/>
  <c r="H27" i="15"/>
  <c r="I27" i="15" s="1"/>
  <c r="H30" i="15"/>
  <c r="I30" i="15" s="1"/>
  <c r="H32" i="15"/>
  <c r="I32" i="15" s="1"/>
  <c r="H29" i="15"/>
  <c r="I29" i="15" s="1"/>
  <c r="H28" i="15"/>
  <c r="I28" i="15" s="1"/>
  <c r="I35" i="15" l="1"/>
  <c r="I39" i="15" s="1"/>
  <c r="K43" i="14"/>
  <c r="H15" i="14"/>
  <c r="H17" i="14" s="1"/>
  <c r="C15" i="14"/>
  <c r="C16" i="14" s="1"/>
  <c r="C17" i="14" l="1"/>
  <c r="D33" i="14"/>
  <c r="D29" i="14"/>
  <c r="D34" i="14"/>
  <c r="D30" i="14"/>
  <c r="D31" i="14"/>
  <c r="D32" i="14"/>
  <c r="H16" i="14"/>
  <c r="D27" i="14"/>
  <c r="D25" i="14" l="1"/>
  <c r="D28" i="14"/>
  <c r="D24" i="14"/>
  <c r="D26" i="14"/>
  <c r="G26" i="14" s="1"/>
  <c r="D23" i="14"/>
  <c r="E26" i="14"/>
  <c r="G31" i="14"/>
  <c r="E31" i="14"/>
  <c r="E33" i="14"/>
  <c r="G33" i="14"/>
  <c r="G27" i="14"/>
  <c r="E27" i="14"/>
  <c r="E32" i="14"/>
  <c r="G32" i="14"/>
  <c r="E29" i="14"/>
  <c r="G29" i="14"/>
  <c r="E34" i="14"/>
  <c r="G34" i="14"/>
  <c r="E30" i="14"/>
  <c r="G30" i="14"/>
  <c r="H30" i="14" l="1"/>
  <c r="I30" i="14" s="1"/>
  <c r="H26" i="14"/>
  <c r="I26" i="14" s="1"/>
  <c r="H27" i="14"/>
  <c r="I27" i="14" s="1"/>
  <c r="H31" i="14"/>
  <c r="I31" i="14" s="1"/>
  <c r="H29" i="14"/>
  <c r="I29" i="14" s="1"/>
  <c r="H34" i="14"/>
  <c r="I34" i="14" s="1"/>
  <c r="H32" i="14"/>
  <c r="I32" i="14" s="1"/>
  <c r="H33" i="14"/>
  <c r="I33" i="14" s="1"/>
  <c r="G25" i="14"/>
  <c r="E25" i="14"/>
  <c r="E28" i="14"/>
  <c r="G28" i="14"/>
  <c r="E24" i="14"/>
  <c r="G24" i="14"/>
  <c r="G23" i="14"/>
  <c r="E23" i="14"/>
  <c r="H28" i="14" l="1"/>
  <c r="I28" i="14" s="1"/>
  <c r="H23" i="14"/>
  <c r="I23" i="14" s="1"/>
  <c r="H24" i="14"/>
  <c r="I24" i="14" s="1"/>
  <c r="H25" i="14"/>
  <c r="I25" i="14" s="1"/>
  <c r="K43" i="13"/>
  <c r="H15" i="13"/>
  <c r="D33" i="13" s="1"/>
  <c r="C15" i="13"/>
  <c r="D25" i="13" s="1"/>
  <c r="I35" i="14" l="1"/>
  <c r="I39" i="14" s="1"/>
  <c r="D30" i="13"/>
  <c r="E30" i="13" s="1"/>
  <c r="H17" i="13"/>
  <c r="D34" i="13"/>
  <c r="E34" i="13" s="1"/>
  <c r="D31" i="13"/>
  <c r="G31" i="13" s="1"/>
  <c r="E33" i="13"/>
  <c r="G33" i="13"/>
  <c r="E25" i="13"/>
  <c r="G25" i="13"/>
  <c r="D23" i="13"/>
  <c r="D26" i="13"/>
  <c r="H16" i="13"/>
  <c r="D24" i="13"/>
  <c r="D28" i="13"/>
  <c r="E31" i="13"/>
  <c r="H31" i="13" s="1"/>
  <c r="I31" i="13" s="1"/>
  <c r="D32" i="13"/>
  <c r="C16" i="13"/>
  <c r="D27" i="13"/>
  <c r="C17" i="13"/>
  <c r="D29" i="13"/>
  <c r="G34" i="13" l="1"/>
  <c r="H34" i="13" s="1"/>
  <c r="I34" i="13" s="1"/>
  <c r="H25" i="13"/>
  <c r="I25" i="13" s="1"/>
  <c r="H33" i="13"/>
  <c r="I33" i="13" s="1"/>
  <c r="G30" i="13"/>
  <c r="H30" i="13" s="1"/>
  <c r="I30" i="13" s="1"/>
  <c r="E29" i="13"/>
  <c r="G29" i="13"/>
  <c r="E28" i="13"/>
  <c r="G28" i="13"/>
  <c r="G26" i="13"/>
  <c r="E26" i="13"/>
  <c r="G27" i="13"/>
  <c r="E27" i="13"/>
  <c r="E32" i="13"/>
  <c r="G32" i="13"/>
  <c r="E24" i="13"/>
  <c r="G24" i="13"/>
  <c r="G23" i="13"/>
  <c r="E23" i="13"/>
  <c r="H26" i="13" l="1"/>
  <c r="I26" i="13" s="1"/>
  <c r="H28" i="13"/>
  <c r="I28" i="13" s="1"/>
  <c r="H27" i="13"/>
  <c r="I27" i="13" s="1"/>
  <c r="H32" i="13"/>
  <c r="I32" i="13" s="1"/>
  <c r="H29" i="13"/>
  <c r="I29" i="13" s="1"/>
  <c r="H24" i="13"/>
  <c r="I24" i="13" s="1"/>
  <c r="H23" i="13"/>
  <c r="I23" i="13" s="1"/>
  <c r="I35" i="13" l="1"/>
  <c r="K43" i="12"/>
  <c r="H15" i="12"/>
  <c r="C15" i="12"/>
  <c r="I39" i="13" l="1"/>
  <c r="C16" i="12"/>
  <c r="C17" i="12"/>
  <c r="H16" i="12"/>
  <c r="H17" i="12"/>
  <c r="D26" i="12" l="1"/>
  <c r="G26" i="12" s="1"/>
  <c r="D25" i="12"/>
  <c r="G25" i="12" s="1"/>
  <c r="D27" i="12"/>
  <c r="E27" i="12" s="1"/>
  <c r="D23" i="12"/>
  <c r="G23" i="12" s="1"/>
  <c r="D28" i="12"/>
  <c r="E28" i="12" s="1"/>
  <c r="D24" i="12"/>
  <c r="G24" i="12" s="1"/>
  <c r="D33" i="12"/>
  <c r="G33" i="12" s="1"/>
  <c r="D31" i="12"/>
  <c r="E31" i="12" s="1"/>
  <c r="D29" i="12"/>
  <c r="G29" i="12" s="1"/>
  <c r="D32" i="12"/>
  <c r="E32" i="12" s="1"/>
  <c r="D30" i="12"/>
  <c r="E30" i="12" s="1"/>
  <c r="D34" i="12"/>
  <c r="G34" i="12" s="1"/>
  <c r="G28" i="12"/>
  <c r="G31" i="12" l="1"/>
  <c r="E23" i="12"/>
  <c r="G30" i="12"/>
  <c r="H30" i="12" s="1"/>
  <c r="I30" i="12" s="1"/>
  <c r="E34" i="12"/>
  <c r="H34" i="12" s="1"/>
  <c r="I34" i="12" s="1"/>
  <c r="G27" i="12"/>
  <c r="H27" i="12" s="1"/>
  <c r="I27" i="12" s="1"/>
  <c r="E29" i="12"/>
  <c r="H29" i="12" s="1"/>
  <c r="I29" i="12" s="1"/>
  <c r="E33" i="12"/>
  <c r="H33" i="12" s="1"/>
  <c r="I33" i="12" s="1"/>
  <c r="E25" i="12"/>
  <c r="H25" i="12" s="1"/>
  <c r="I25" i="12" s="1"/>
  <c r="E24" i="12"/>
  <c r="H24" i="12" s="1"/>
  <c r="I24" i="12" s="1"/>
  <c r="G32" i="12"/>
  <c r="H32" i="12" s="1"/>
  <c r="I32" i="12" s="1"/>
  <c r="E26" i="12"/>
  <c r="H26" i="12" s="1"/>
  <c r="I26" i="12" s="1"/>
  <c r="H23" i="12"/>
  <c r="I23" i="12" s="1"/>
  <c r="H31" i="12"/>
  <c r="I31" i="12" s="1"/>
  <c r="H28" i="12"/>
  <c r="I28" i="12" s="1"/>
  <c r="I35" i="12" l="1"/>
  <c r="I39" i="12" s="1"/>
</calcChain>
</file>

<file path=xl/sharedStrings.xml><?xml version="1.0" encoding="utf-8"?>
<sst xmlns="http://schemas.openxmlformats.org/spreadsheetml/2006/main" count="529" uniqueCount="109">
  <si>
    <t xml:space="preserve">                                         EK DERS ÜCRETİ İADE BORDROSU</t>
  </si>
  <si>
    <t>Personel Blgileri</t>
  </si>
  <si>
    <t>OKULU/KURUMU :</t>
  </si>
  <si>
    <t>T.C. KİMLİK NO :</t>
  </si>
  <si>
    <t>ADI VE SOYADI :</t>
  </si>
  <si>
    <t xml:space="preserve">                               GÖREVİ  :</t>
  </si>
  <si>
    <t>Okul Müdürü</t>
  </si>
  <si>
    <t>ÖĞRENİMİ  :</t>
  </si>
  <si>
    <t>AİT OLDUĞU YIL:</t>
  </si>
  <si>
    <t>Gösterge</t>
  </si>
  <si>
    <t>Tutar</t>
  </si>
  <si>
    <t>Birim Ücret</t>
  </si>
  <si>
    <t>Gündüz</t>
  </si>
  <si>
    <t xml:space="preserve">Gece    </t>
  </si>
  <si>
    <t>Yüksek Lisans</t>
  </si>
  <si>
    <t>Doktora</t>
  </si>
  <si>
    <t>Yanlış Hesaplanan Ek Ders Bilgileri</t>
  </si>
  <si>
    <t>Saat</t>
  </si>
  <si>
    <t>Gelir      Tutarı</t>
  </si>
  <si>
    <t>Damga Vergisi</t>
  </si>
  <si>
    <t>Vergi Dilimi%</t>
  </si>
  <si>
    <t>Gelir Vergisi</t>
  </si>
  <si>
    <t>Net           Ödenen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</si>
  <si>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</si>
  <si>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</si>
  <si>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</si>
  <si>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</si>
  <si>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</si>
  <si>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</si>
  <si>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</si>
  <si>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</si>
  <si>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</si>
  <si>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</si>
  <si>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</si>
  <si>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</si>
  <si>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Hesaplayan/Onaylayan</t>
  </si>
  <si>
    <t>Not:</t>
  </si>
  <si>
    <t xml:space="preserve">*Ekders hesaplamsı 657 Sayılı Devlet Memurları Kanunun 176 mad. Gereğince kanuna göre verilen 140 ve 150 göstege rakamının ilgili aya ait </t>
  </si>
  <si>
    <t>aylık katsayı çarpımından oluşan miktarla hesaplanmıştır.</t>
  </si>
  <si>
    <t>İade</t>
  </si>
  <si>
    <t xml:space="preserve"> Toplam Borç:         </t>
  </si>
  <si>
    <t>Lisans</t>
  </si>
  <si>
    <t>Öğretmen</t>
  </si>
  <si>
    <t>aaaaa</t>
  </si>
  <si>
    <t>xxxxxxx</t>
  </si>
  <si>
    <t>(Yüksek Lisans)</t>
  </si>
  <si>
    <t>(Doktora)</t>
  </si>
  <si>
    <t>(Gece Saati)</t>
  </si>
  <si>
    <t>aaaaaa</t>
  </si>
  <si>
    <t>xxxxxxxx</t>
  </si>
  <si>
    <t>Kurum Müdürü</t>
  </si>
  <si>
    <t>(DYK Haftasonu İade)</t>
  </si>
  <si>
    <t>xxxxx</t>
  </si>
  <si>
    <t>(DYK Haftaiçi İade)</t>
  </si>
  <si>
    <t>(Lisans %25 Artırımlı gündüz)</t>
  </si>
  <si>
    <t>%25 Gündüz</t>
  </si>
  <si>
    <t>İadesi Hesaplanan Ek Ders Bilgileri</t>
  </si>
  <si>
    <t>Ödenecek Tutar</t>
  </si>
  <si>
    <t xml:space="preserve"> Toplam Ödenen:         </t>
  </si>
  <si>
    <t>xxxxxx</t>
  </si>
  <si>
    <t>(Lisans %25 Artırımlı gece)</t>
  </si>
  <si>
    <t>Gece</t>
  </si>
  <si>
    <t>%25 Gece</t>
  </si>
  <si>
    <t>Y.Lisans</t>
  </si>
  <si>
    <t>*Gelir vergisi ek ders bordrosundan alına bilgilere göre %15, %20 ve %27 olarak hesaplanmıştır.</t>
  </si>
  <si>
    <t xml:space="preserve">*Lisansüstü öğrenim gören öğretmenlere ilave ek ders ücreti, Milli Eğitim Bakanlığına bağlı örgün ve yaygın eğitim kurumlarında görev yapan                                                                                                                                                    </t>
  </si>
  <si>
    <t xml:space="preserve"> öğretmenlerden yüksek lisans ve doktora yapmış olanlara, fiilen girdikleri dersler için ödenecek ek ders ücretleri sırasıyla %7 ve %20 artırımlı                                                                                                                                                      </t>
  </si>
  <si>
    <t xml:space="preserve">ödenir olarak hesaplanmıştır.        </t>
  </si>
  <si>
    <t>TL, borç hesaplanmıştır.</t>
  </si>
  <si>
    <t>………………………...Halk Eğitimi Merkezi</t>
  </si>
  <si>
    <t>Takviye Kursu Gündüz</t>
  </si>
  <si>
    <t>Takviye Kursu Gece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</si>
  <si>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</si>
  <si>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</si>
  <si>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</si>
  <si>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</si>
  <si>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</si>
  <si>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</si>
  <si>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</si>
  <si>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</si>
  <si>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</si>
  <si>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</si>
  <si>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</si>
  <si>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</si>
  <si>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</si>
  <si>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</si>
  <si>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</si>
  <si>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</si>
  <si>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</si>
  <si>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</si>
  <si>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OCAK AYI KATSAYISI</t>
  </si>
  <si>
    <t>TEMMUZ AYI KATSAYISI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</si>
  <si>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</si>
  <si>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</si>
  <si>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</si>
  <si>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</si>
  <si>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</si>
  <si>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</si>
  <si>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</si>
  <si>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</si>
  <si>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</si>
  <si>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</si>
  <si>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</si>
  <si>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</si>
  <si>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</si>
  <si>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Yukarıda belirtilen kişiye ait</t>
  </si>
  <si>
    <t xml:space="preserve"> yılı</t>
  </si>
  <si>
    <t>aralık ayına ait toplam</t>
  </si>
  <si>
    <r>
      <rPr>
        <b/>
        <sz val="16"/>
        <color theme="1"/>
        <rFont val="Calibri"/>
        <family val="2"/>
        <charset val="162"/>
        <scheme val="minor"/>
      </rPr>
      <t>EK DERS ÜCRETİ İADE BORDROSU</t>
    </r>
    <r>
      <rPr>
        <sz val="11"/>
        <color theme="1"/>
        <rFont val="Calibri"/>
        <family val="2"/>
        <charset val="162"/>
        <scheme val="minor"/>
      </rPr>
      <t xml:space="preserve">
- İlgili sayfalardaki E11 hücresinde bulunan yıl ile alt tabloda ayların bulunduğu satırlardaki ders saatleri işlenerek hesaplama yapılmaktadır.
- İşlem yapılmayan ayın ders sayısı ''0'' girilmelidir.
- Hesaplamada %15 vergi dilimi kullanılmış olup personele göre düzenleme yapılabilinir.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</si>
</sst>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"/>
    <numFmt numFmtId="166" formatCode="#,##0.000000"/>
    <numFmt numFmtId="167" formatCode="yyyy"/>
  </numFmts>
  <fonts count="18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name val="Arial Tur"/>
      <charset val="162"/>
    </font>
    <font>
      <b/>
      <sz val="9"/>
      <color theme="1"/>
      <name val="Arial"/>
      <family val="2"/>
      <charset val="162"/>
    </font>
    <font>
      <b/>
      <sz val="9"/>
      <color indexed="8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Arial Tur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2"/>
      <name val="Times New Roman TUR"/>
      <family val="1"/>
      <charset val="162"/>
    </font>
    <font>
      <sz val="12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color theme="1"/>
      <name val="Times New Roman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203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Protection="1"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165" fontId="2" fillId="2" borderId="7" xfId="0" applyNumberFormat="1" applyFont="1" applyFill="1" applyBorder="1" applyProtection="1">
      <protection hidden="1"/>
    </xf>
    <xf numFmtId="165" fontId="2" fillId="2" borderId="13" xfId="0" applyNumberFormat="1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4" fillId="0" borderId="12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2" borderId="0" xfId="0" applyFont="1" applyFill="1" applyBorder="1" applyProtection="1">
      <protection hidden="1"/>
    </xf>
    <xf numFmtId="164" fontId="2" fillId="2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2" fontId="10" fillId="0" borderId="7" xfId="0" applyNumberFormat="1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protection hidden="1"/>
    </xf>
    <xf numFmtId="2" fontId="10" fillId="0" borderId="0" xfId="0" applyNumberFormat="1" applyFont="1" applyBorder="1" applyProtection="1">
      <protection hidden="1"/>
    </xf>
    <xf numFmtId="1" fontId="10" fillId="0" borderId="0" xfId="0" applyNumberFormat="1" applyFont="1" applyBorder="1" applyProtection="1">
      <protection hidden="1"/>
    </xf>
    <xf numFmtId="0" fontId="10" fillId="0" borderId="0" xfId="0" applyFont="1" applyBorder="1" applyProtection="1">
      <protection hidden="1"/>
    </xf>
    <xf numFmtId="2" fontId="10" fillId="2" borderId="7" xfId="0" applyNumberFormat="1" applyFont="1" applyFill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0" fontId="10" fillId="2" borderId="7" xfId="0" applyFont="1" applyFill="1" applyBorder="1" applyProtection="1">
      <protection locked="0"/>
    </xf>
    <xf numFmtId="1" fontId="10" fillId="2" borderId="7" xfId="0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Protection="1">
      <protection locked="0"/>
    </xf>
    <xf numFmtId="165" fontId="2" fillId="2" borderId="7" xfId="0" applyNumberFormat="1" applyFont="1" applyFill="1" applyBorder="1" applyAlignment="1" applyProtection="1">
      <alignment horizontal="left" vertical="center"/>
      <protection hidden="1"/>
    </xf>
    <xf numFmtId="165" fontId="2" fillId="2" borderId="13" xfId="0" applyNumberFormat="1" applyFont="1" applyFill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2" fontId="10" fillId="2" borderId="27" xfId="0" applyNumberFormat="1" applyFont="1" applyFill="1" applyBorder="1" applyProtection="1">
      <protection hidden="1"/>
    </xf>
    <xf numFmtId="1" fontId="10" fillId="2" borderId="27" xfId="0" applyNumberFormat="1" applyFont="1" applyFill="1" applyBorder="1" applyProtection="1">
      <protection locked="0"/>
    </xf>
    <xf numFmtId="2" fontId="10" fillId="0" borderId="27" xfId="0" applyNumberFormat="1" applyFont="1" applyBorder="1" applyProtection="1">
      <protection hidden="1"/>
    </xf>
    <xf numFmtId="0" fontId="10" fillId="2" borderId="28" xfId="0" applyFont="1" applyFill="1" applyBorder="1" applyProtection="1">
      <protection hidden="1"/>
    </xf>
    <xf numFmtId="0" fontId="10" fillId="2" borderId="29" xfId="0" applyFont="1" applyFill="1" applyBorder="1" applyProtection="1">
      <protection locked="0"/>
    </xf>
    <xf numFmtId="2" fontId="10" fillId="2" borderId="29" xfId="0" applyNumberFormat="1" applyFont="1" applyFill="1" applyBorder="1" applyProtection="1">
      <protection hidden="1"/>
    </xf>
    <xf numFmtId="1" fontId="10" fillId="2" borderId="29" xfId="0" applyNumberFormat="1" applyFont="1" applyFill="1" applyBorder="1" applyProtection="1">
      <protection locked="0"/>
    </xf>
    <xf numFmtId="2" fontId="10" fillId="0" borderId="29" xfId="0" applyNumberFormat="1" applyFont="1" applyBorder="1" applyProtection="1">
      <protection hidden="1"/>
    </xf>
    <xf numFmtId="2" fontId="10" fillId="0" borderId="30" xfId="0" applyNumberFormat="1" applyFont="1" applyBorder="1" applyProtection="1">
      <protection hidden="1"/>
    </xf>
    <xf numFmtId="0" fontId="10" fillId="2" borderId="31" xfId="0" applyFont="1" applyFill="1" applyBorder="1" applyProtection="1">
      <protection hidden="1"/>
    </xf>
    <xf numFmtId="2" fontId="10" fillId="0" borderId="32" xfId="0" applyNumberFormat="1" applyFont="1" applyBorder="1" applyProtection="1">
      <protection hidden="1"/>
    </xf>
    <xf numFmtId="0" fontId="10" fillId="2" borderId="33" xfId="0" applyFont="1" applyFill="1" applyBorder="1" applyProtection="1">
      <protection hidden="1"/>
    </xf>
    <xf numFmtId="0" fontId="10" fillId="2" borderId="34" xfId="0" applyFont="1" applyFill="1" applyBorder="1" applyProtection="1">
      <protection locked="0"/>
    </xf>
    <xf numFmtId="2" fontId="10" fillId="2" borderId="34" xfId="0" applyNumberFormat="1" applyFont="1" applyFill="1" applyBorder="1" applyProtection="1">
      <protection hidden="1"/>
    </xf>
    <xf numFmtId="1" fontId="10" fillId="2" borderId="34" xfId="0" applyNumberFormat="1" applyFont="1" applyFill="1" applyBorder="1" applyProtection="1">
      <protection locked="0"/>
    </xf>
    <xf numFmtId="2" fontId="10" fillId="0" borderId="34" xfId="0" applyNumberFormat="1" applyFont="1" applyBorder="1" applyProtection="1">
      <protection hidden="1"/>
    </xf>
    <xf numFmtId="2" fontId="10" fillId="0" borderId="35" xfId="0" applyNumberFormat="1" applyFont="1" applyBorder="1" applyProtection="1">
      <protection hidden="1"/>
    </xf>
    <xf numFmtId="165" fontId="2" fillId="2" borderId="16" xfId="0" applyNumberFormat="1" applyFont="1" applyFill="1" applyBorder="1" applyAlignment="1" applyProtection="1">
      <alignment horizontal="left" vertical="center"/>
      <protection hidden="1"/>
    </xf>
    <xf numFmtId="0" fontId="4" fillId="2" borderId="36" xfId="0" applyFont="1" applyFill="1" applyBorder="1" applyAlignment="1" applyProtection="1">
      <alignment horizontal="right"/>
      <protection hidden="1"/>
    </xf>
    <xf numFmtId="0" fontId="4" fillId="0" borderId="17" xfId="0" applyFont="1" applyBorder="1" applyAlignment="1" applyProtection="1">
      <alignment horizontal="right"/>
      <protection hidden="1"/>
    </xf>
    <xf numFmtId="165" fontId="2" fillId="2" borderId="7" xfId="0" applyNumberFormat="1" applyFont="1" applyFill="1" applyBorder="1" applyAlignment="1" applyProtection="1">
      <alignment horizontal="center"/>
      <protection hidden="1"/>
    </xf>
    <xf numFmtId="165" fontId="2" fillId="2" borderId="13" xfId="0" applyNumberFormat="1" applyFont="1" applyFill="1" applyBorder="1" applyAlignment="1" applyProtection="1">
      <alignment horizontal="center"/>
      <protection hidden="1"/>
    </xf>
    <xf numFmtId="165" fontId="2" fillId="3" borderId="7" xfId="0" applyNumberFormat="1" applyFont="1" applyFill="1" applyBorder="1" applyAlignment="1" applyProtection="1">
      <alignment horizontal="center"/>
      <protection hidden="1"/>
    </xf>
    <xf numFmtId="2" fontId="10" fillId="3" borderId="7" xfId="0" applyNumberFormat="1" applyFont="1" applyFill="1" applyBorder="1" applyProtection="1">
      <protection hidden="1"/>
    </xf>
    <xf numFmtId="165" fontId="2" fillId="3" borderId="13" xfId="0" applyNumberFormat="1" applyFont="1" applyFill="1" applyBorder="1" applyAlignment="1" applyProtection="1">
      <alignment horizontal="center"/>
      <protection hidden="1"/>
    </xf>
    <xf numFmtId="165" fontId="2" fillId="3" borderId="7" xfId="0" applyNumberFormat="1" applyFont="1" applyFill="1" applyBorder="1" applyAlignment="1" applyProtection="1">
      <alignment horizontal="left" vertical="center"/>
      <protection hidden="1"/>
    </xf>
    <xf numFmtId="165" fontId="2" fillId="3" borderId="11" xfId="0" applyNumberFormat="1" applyFont="1" applyFill="1" applyBorder="1" applyAlignment="1" applyProtection="1">
      <alignment horizontal="left" vertical="center"/>
      <protection hidden="1"/>
    </xf>
    <xf numFmtId="165" fontId="2" fillId="0" borderId="7" xfId="0" applyNumberFormat="1" applyFont="1" applyFill="1" applyBorder="1" applyAlignment="1" applyProtection="1">
      <alignment horizontal="center"/>
      <protection hidden="1"/>
    </xf>
    <xf numFmtId="2" fontId="10" fillId="0" borderId="7" xfId="0" applyNumberFormat="1" applyFont="1" applyFill="1" applyBorder="1" applyProtection="1">
      <protection hidden="1"/>
    </xf>
    <xf numFmtId="165" fontId="2" fillId="3" borderId="7" xfId="0" applyNumberFormat="1" applyFont="1" applyFill="1" applyBorder="1" applyProtection="1">
      <protection hidden="1"/>
    </xf>
    <xf numFmtId="2" fontId="10" fillId="3" borderId="29" xfId="0" applyNumberFormat="1" applyFont="1" applyFill="1" applyBorder="1" applyProtection="1">
      <protection hidden="1"/>
    </xf>
    <xf numFmtId="0" fontId="9" fillId="0" borderId="34" xfId="0" applyFont="1" applyBorder="1" applyAlignment="1" applyProtection="1">
      <alignment horizontal="center" vertical="center" wrapText="1"/>
      <protection hidden="1"/>
    </xf>
    <xf numFmtId="165" fontId="2" fillId="3" borderId="13" xfId="0" applyNumberFormat="1" applyFont="1" applyFill="1" applyBorder="1" applyProtection="1">
      <protection hidden="1"/>
    </xf>
    <xf numFmtId="0" fontId="7" fillId="0" borderId="0" xfId="0" applyFont="1" applyAlignment="1" applyProtection="1">
      <protection hidden="1"/>
    </xf>
    <xf numFmtId="166" fontId="13" fillId="3" borderId="22" xfId="1" applyNumberFormat="1" applyFont="1" applyFill="1" applyBorder="1" applyAlignment="1">
      <alignment horizontal="right" vertical="center"/>
    </xf>
    <xf numFmtId="166" fontId="13" fillId="3" borderId="39" xfId="1" applyNumberFormat="1" applyFont="1" applyFill="1" applyBorder="1" applyAlignment="1">
      <alignment horizontal="right" vertical="center"/>
    </xf>
    <xf numFmtId="0" fontId="0" fillId="3" borderId="39" xfId="0" applyFont="1" applyFill="1" applyBorder="1" applyProtection="1">
      <protection hidden="1"/>
    </xf>
    <xf numFmtId="167" fontId="0" fillId="0" borderId="0" xfId="0" applyNumberFormat="1" applyProtection="1">
      <protection hidden="1"/>
    </xf>
    <xf numFmtId="167" fontId="13" fillId="0" borderId="21" xfId="1" applyNumberFormat="1" applyFont="1" applyBorder="1" applyAlignment="1">
      <alignment horizontal="left" vertical="center"/>
    </xf>
    <xf numFmtId="167" fontId="13" fillId="0" borderId="7" xfId="1" applyNumberFormat="1" applyFont="1" applyBorder="1" applyAlignment="1">
      <alignment horizontal="left" vertical="center"/>
    </xf>
    <xf numFmtId="167" fontId="0" fillId="0" borderId="7" xfId="0" applyNumberFormat="1" applyFont="1" applyBorder="1" applyProtection="1">
      <protection hidden="1"/>
    </xf>
    <xf numFmtId="166" fontId="13" fillId="3" borderId="21" xfId="1" applyNumberFormat="1" applyFont="1" applyFill="1" applyBorder="1" applyAlignment="1">
      <alignment horizontal="center" vertical="center"/>
    </xf>
    <xf numFmtId="166" fontId="13" fillId="3" borderId="7" xfId="1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  <protection hidden="1"/>
    </xf>
    <xf numFmtId="0" fontId="0" fillId="3" borderId="7" xfId="0" applyFont="1" applyFill="1" applyBorder="1" applyAlignment="1" applyProtection="1">
      <alignment horizontal="center" vertical="center"/>
      <protection hidden="1"/>
    </xf>
    <xf numFmtId="0" fontId="0" fillId="3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49" fontId="13" fillId="0" borderId="20" xfId="1" applyNumberFormat="1" applyFont="1" applyBorder="1" applyAlignment="1">
      <alignment horizontal="left" vertical="center"/>
    </xf>
    <xf numFmtId="49" fontId="13" fillId="0" borderId="38" xfId="1" applyNumberFormat="1" applyFont="1" applyBorder="1" applyAlignment="1">
      <alignment horizontal="left" vertical="center"/>
    </xf>
    <xf numFmtId="0" fontId="0" fillId="3" borderId="41" xfId="0" applyFont="1" applyFill="1" applyBorder="1" applyProtection="1">
      <protection hidden="1"/>
    </xf>
    <xf numFmtId="49" fontId="13" fillId="0" borderId="40" xfId="1" applyNumberFormat="1" applyFont="1" applyBorder="1" applyAlignment="1">
      <alignment horizontal="left" vertical="center"/>
    </xf>
    <xf numFmtId="167" fontId="13" fillId="0" borderId="13" xfId="1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Protection="1">
      <protection locked="0"/>
    </xf>
    <xf numFmtId="0" fontId="2" fillId="3" borderId="7" xfId="0" applyFont="1" applyFill="1" applyBorder="1" applyAlignment="1" applyProtection="1">
      <alignment horizontal="left"/>
      <protection hidden="1"/>
    </xf>
    <xf numFmtId="2" fontId="15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17" fillId="3" borderId="39" xfId="0" applyFont="1" applyFill="1" applyBorder="1" applyProtection="1">
      <protection hidden="1"/>
    </xf>
    <xf numFmtId="167" fontId="11" fillId="0" borderId="43" xfId="0" applyNumberFormat="1" applyFont="1" applyBorder="1" applyAlignment="1" applyProtection="1">
      <alignment horizontal="center" vertical="center"/>
      <protection hidden="1"/>
    </xf>
    <xf numFmtId="167" fontId="11" fillId="0" borderId="44" xfId="0" applyNumberFormat="1" applyFont="1" applyBorder="1" applyAlignment="1" applyProtection="1">
      <alignment horizontal="center" vertical="center"/>
      <protection hidden="1"/>
    </xf>
    <xf numFmtId="49" fontId="11" fillId="0" borderId="42" xfId="0" applyNumberFormat="1" applyFont="1" applyBorder="1" applyAlignment="1" applyProtection="1">
      <alignment horizontal="center" vertical="center"/>
      <protection hidden="1"/>
    </xf>
    <xf numFmtId="49" fontId="11" fillId="0" borderId="43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wrapText="1"/>
      <protection hidden="1"/>
    </xf>
    <xf numFmtId="0" fontId="10" fillId="2" borderId="14" xfId="0" applyFont="1" applyFill="1" applyBorder="1" applyAlignment="1" applyProtection="1">
      <alignment horizontal="center" vertical="center" wrapText="1"/>
      <protection hidden="1"/>
    </xf>
    <xf numFmtId="2" fontId="10" fillId="2" borderId="19" xfId="0" applyNumberFormat="1" applyFont="1" applyFill="1" applyBorder="1" applyAlignment="1" applyProtection="1">
      <alignment horizontal="center" vertical="center"/>
      <protection hidden="1"/>
    </xf>
    <xf numFmtId="2" fontId="10" fillId="2" borderId="17" xfId="0" applyNumberFormat="1" applyFont="1" applyFill="1" applyBorder="1" applyAlignment="1" applyProtection="1">
      <alignment horizontal="center" vertical="center"/>
      <protection hidden="1"/>
    </xf>
    <xf numFmtId="2" fontId="10" fillId="2" borderId="0" xfId="0" applyNumberFormat="1" applyFont="1" applyFill="1" applyBorder="1" applyAlignment="1" applyProtection="1">
      <alignment horizontal="center" vertical="center"/>
      <protection hidden="1"/>
    </xf>
    <xf numFmtId="14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/>
      <protection hidden="1"/>
    </xf>
    <xf numFmtId="164" fontId="2" fillId="3" borderId="3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0" fontId="2" fillId="3" borderId="10" xfId="0" applyFont="1" applyFill="1" applyBorder="1" applyAlignment="1" applyProtection="1">
      <alignment horizontal="left"/>
      <protection hidden="1"/>
    </xf>
    <xf numFmtId="0" fontId="2" fillId="3" borderId="11" xfId="0" applyFont="1" applyFill="1" applyBorder="1" applyAlignment="1" applyProtection="1">
      <alignment horizontal="left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left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16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49" fontId="2" fillId="2" borderId="18" xfId="0" applyNumberFormat="1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Protection="1">
      <protection hidden="1"/>
    </xf>
    <xf numFmtId="0" fontId="2" fillId="2" borderId="10" xfId="0" applyFont="1" applyFill="1" applyBorder="1" applyAlignment="1" applyProtection="1">
      <alignment horizontal="left"/>
      <protection hidden="1"/>
    </xf>
    <xf numFmtId="0" fontId="2" fillId="2" borderId="11" xfId="0" applyFont="1" applyFill="1" applyBorder="1" applyAlignment="1" applyProtection="1">
      <alignment horizontal="left"/>
      <protection hidden="1"/>
    </xf>
    <xf numFmtId="49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3" borderId="13" xfId="0" applyFont="1" applyFill="1" applyBorder="1" applyAlignment="1" applyProtection="1">
      <alignment horizontal="left"/>
      <protection hidden="1"/>
    </xf>
    <xf numFmtId="0" fontId="2" fillId="3" borderId="15" xfId="0" applyFont="1" applyFill="1" applyBorder="1" applyAlignment="1" applyProtection="1">
      <alignment horizontal="left"/>
      <protection hidden="1"/>
    </xf>
    <xf numFmtId="0" fontId="2" fillId="3" borderId="16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37" xfId="0" applyFont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abSelected="1" zoomScaleNormal="100" workbookViewId="0">
      <selection activeCell="E18" sqref="E18"/>
    </sheetView>
  </sheetViews>
  <sheetFormatPr defaultRowHeight="15" x14ac:dyDescent="0.25"/>
  <cols>
    <col min="1" max="1" width="3.28515625" style="28" customWidth="1"/>
    <col min="2" max="2" width="24.42578125" style="121" customWidth="1"/>
    <col min="3" max="3" width="10.140625" style="120" bestFit="1" customWidth="1"/>
    <col min="4" max="4" width="27" style="111" customWidth="1"/>
    <col min="5" max="5" width="14" style="28" customWidth="1"/>
    <col min="6" max="6" width="6.42578125" style="28" customWidth="1"/>
    <col min="7" max="7" width="7.28515625" style="28" customWidth="1"/>
    <col min="8" max="8" width="6.7109375" style="28" customWidth="1"/>
    <col min="9" max="16384" width="9.140625" style="28"/>
  </cols>
  <sheetData>
    <row r="1" spans="2:16" ht="28.5" customHeight="1" thickBot="1" x14ac:dyDescent="0.3">
      <c r="B1" s="139" t="s">
        <v>90</v>
      </c>
      <c r="C1" s="140"/>
      <c r="D1" s="137" t="s">
        <v>91</v>
      </c>
      <c r="E1" s="138"/>
    </row>
    <row r="2" spans="2:16" ht="15.75" x14ac:dyDescent="0.25">
      <c r="B2" s="122" t="s">
        <v>72</v>
      </c>
      <c r="C2" s="115">
        <v>5.7383000000000003E-2</v>
      </c>
      <c r="D2" s="112">
        <v>40360</v>
      </c>
      <c r="E2" s="108">
        <v>5.9444999999999998E-2</v>
      </c>
    </row>
    <row r="3" spans="2:16" ht="16.5" thickBot="1" x14ac:dyDescent="0.3">
      <c r="B3" s="123" t="s">
        <v>73</v>
      </c>
      <c r="C3" s="116">
        <v>6.1954000000000002E-2</v>
      </c>
      <c r="D3" s="113">
        <v>40725</v>
      </c>
      <c r="E3" s="109">
        <v>6.4460000000000003E-2</v>
      </c>
    </row>
    <row r="4" spans="2:16" ht="15.75" x14ac:dyDescent="0.25">
      <c r="B4" s="123" t="s">
        <v>74</v>
      </c>
      <c r="C4" s="116">
        <v>6.8834999999999993E-2</v>
      </c>
      <c r="D4" s="113">
        <v>41091</v>
      </c>
      <c r="E4" s="109">
        <v>7.1589E-2</v>
      </c>
      <c r="J4" s="141" t="s">
        <v>108</v>
      </c>
      <c r="K4" s="142"/>
      <c r="L4" s="142"/>
      <c r="M4" s="142"/>
      <c r="N4" s="142"/>
      <c r="O4" s="142"/>
      <c r="P4" s="143"/>
    </row>
    <row r="5" spans="2:16" ht="15.75" x14ac:dyDescent="0.25">
      <c r="B5" s="123" t="s">
        <v>75</v>
      </c>
      <c r="C5" s="116">
        <v>7.3837E-2</v>
      </c>
      <c r="D5" s="113">
        <v>41456</v>
      </c>
      <c r="E5" s="109">
        <v>7.6790999999999998E-2</v>
      </c>
      <c r="J5" s="144"/>
      <c r="K5" s="145"/>
      <c r="L5" s="145"/>
      <c r="M5" s="145"/>
      <c r="N5" s="145"/>
      <c r="O5" s="145"/>
      <c r="P5" s="146"/>
    </row>
    <row r="6" spans="2:16" ht="15.75" x14ac:dyDescent="0.25">
      <c r="B6" s="123" t="s">
        <v>76</v>
      </c>
      <c r="C6" s="116">
        <v>7.6997999999999997E-2</v>
      </c>
      <c r="D6" s="114"/>
      <c r="E6" s="110"/>
      <c r="J6" s="144"/>
      <c r="K6" s="145"/>
      <c r="L6" s="145"/>
      <c r="M6" s="145"/>
      <c r="N6" s="145"/>
      <c r="O6" s="145"/>
      <c r="P6" s="146"/>
    </row>
    <row r="7" spans="2:16" ht="15.75" x14ac:dyDescent="0.25">
      <c r="B7" s="123" t="s">
        <v>77</v>
      </c>
      <c r="C7" s="116">
        <v>7.9308000000000003E-2</v>
      </c>
      <c r="D7" s="113">
        <v>42186</v>
      </c>
      <c r="E7" s="109">
        <v>8.3084000000000005E-2</v>
      </c>
      <c r="J7" s="144"/>
      <c r="K7" s="145"/>
      <c r="L7" s="145"/>
      <c r="M7" s="145"/>
      <c r="N7" s="145"/>
      <c r="O7" s="145"/>
      <c r="P7" s="146"/>
    </row>
    <row r="8" spans="2:16" ht="15.75" x14ac:dyDescent="0.25">
      <c r="B8" s="123" t="s">
        <v>78</v>
      </c>
      <c r="C8" s="116">
        <v>8.8816999999999993E-2</v>
      </c>
      <c r="D8" s="113">
        <v>42552</v>
      </c>
      <c r="E8" s="109">
        <v>9.3258999999999995E-2</v>
      </c>
      <c r="J8" s="144"/>
      <c r="K8" s="145"/>
      <c r="L8" s="145"/>
      <c r="M8" s="145"/>
      <c r="N8" s="145"/>
      <c r="O8" s="145"/>
      <c r="P8" s="146"/>
    </row>
    <row r="9" spans="2:16" ht="15.75" x14ac:dyDescent="0.25">
      <c r="B9" s="123" t="s">
        <v>79</v>
      </c>
      <c r="C9" s="116">
        <v>9.6058000000000004E-2</v>
      </c>
      <c r="D9" s="113">
        <v>42917</v>
      </c>
      <c r="E9" s="109">
        <v>0.10270600000000001</v>
      </c>
      <c r="J9" s="144"/>
      <c r="K9" s="145"/>
      <c r="L9" s="145"/>
      <c r="M9" s="145"/>
      <c r="N9" s="145"/>
      <c r="O9" s="145"/>
      <c r="P9" s="146"/>
    </row>
    <row r="10" spans="2:16" ht="15.75" x14ac:dyDescent="0.25">
      <c r="B10" s="123" t="s">
        <v>80</v>
      </c>
      <c r="C10" s="116">
        <v>0.10854999999999999</v>
      </c>
      <c r="D10" s="113">
        <v>43282</v>
      </c>
      <c r="E10" s="109">
        <v>0.11794</v>
      </c>
      <c r="J10" s="144"/>
      <c r="K10" s="145"/>
      <c r="L10" s="145"/>
      <c r="M10" s="145"/>
      <c r="N10" s="145"/>
      <c r="O10" s="145"/>
      <c r="P10" s="146"/>
    </row>
    <row r="11" spans="2:16" ht="16.5" thickBot="1" x14ac:dyDescent="0.3">
      <c r="B11" s="123" t="s">
        <v>81</v>
      </c>
      <c r="C11" s="116">
        <v>0.13059699999999999</v>
      </c>
      <c r="D11" s="113">
        <v>43647</v>
      </c>
      <c r="E11" s="109">
        <v>0.138459</v>
      </c>
      <c r="J11" s="147"/>
      <c r="K11" s="148"/>
      <c r="L11" s="148"/>
      <c r="M11" s="148"/>
      <c r="N11" s="148"/>
      <c r="O11" s="148"/>
      <c r="P11" s="149"/>
    </row>
    <row r="12" spans="2:16" ht="15.75" x14ac:dyDescent="0.25">
      <c r="B12" s="123" t="s">
        <v>82</v>
      </c>
      <c r="C12" s="116">
        <v>0.146061</v>
      </c>
      <c r="D12" s="113">
        <v>44013</v>
      </c>
      <c r="E12" s="109">
        <v>0.15446099999999999</v>
      </c>
    </row>
    <row r="13" spans="2:16" ht="15.75" x14ac:dyDescent="0.25">
      <c r="B13" s="123" t="s">
        <v>83</v>
      </c>
      <c r="C13" s="116">
        <v>0.16578599999999999</v>
      </c>
      <c r="D13" s="113">
        <v>44378</v>
      </c>
      <c r="E13" s="109">
        <v>0.17979700000000001</v>
      </c>
    </row>
    <row r="14" spans="2:16" ht="15.75" x14ac:dyDescent="0.25">
      <c r="B14" s="123" t="s">
        <v>84</v>
      </c>
      <c r="C14" s="116">
        <v>0.23544499999999999</v>
      </c>
      <c r="D14" s="113">
        <v>44743</v>
      </c>
      <c r="E14" s="109">
        <v>0.33360299999999998</v>
      </c>
    </row>
    <row r="15" spans="2:16" ht="15.75" x14ac:dyDescent="0.25">
      <c r="B15" s="123" t="s">
        <v>85</v>
      </c>
      <c r="C15" s="116">
        <v>0.43368400000000001</v>
      </c>
      <c r="D15" s="113">
        <v>45108</v>
      </c>
      <c r="E15" s="109">
        <v>0.50979600000000003</v>
      </c>
    </row>
    <row r="16" spans="2:16" ht="15.75" x14ac:dyDescent="0.25">
      <c r="B16" s="123" t="s">
        <v>86</v>
      </c>
      <c r="C16" s="116">
        <v>0.76087099999999996</v>
      </c>
      <c r="D16" s="113">
        <v>45474</v>
      </c>
      <c r="E16" s="109">
        <v>0.90779600000000005</v>
      </c>
    </row>
    <row r="17" spans="2:5" ht="15.75" x14ac:dyDescent="0.25">
      <c r="B17" s="123" t="s">
        <v>87</v>
      </c>
      <c r="C17" s="117">
        <v>1.012556</v>
      </c>
      <c r="D17" s="113">
        <v>45839</v>
      </c>
      <c r="E17" s="136">
        <v>1.17021</v>
      </c>
    </row>
    <row r="18" spans="2:5" ht="15.75" x14ac:dyDescent="0.25">
      <c r="B18" s="123" t="s">
        <v>88</v>
      </c>
      <c r="C18" s="118"/>
      <c r="D18" s="113">
        <v>46204</v>
      </c>
      <c r="E18" s="110"/>
    </row>
    <row r="19" spans="2:5" ht="15.75" x14ac:dyDescent="0.25">
      <c r="B19" s="123" t="s">
        <v>89</v>
      </c>
      <c r="C19" s="118"/>
      <c r="D19" s="113">
        <v>46569</v>
      </c>
      <c r="E19" s="110"/>
    </row>
    <row r="20" spans="2:5" ht="15.75" x14ac:dyDescent="0.25">
      <c r="B20" s="123" t="s">
        <v>92</v>
      </c>
      <c r="C20" s="118"/>
      <c r="D20" s="113">
        <v>46935</v>
      </c>
      <c r="E20" s="110"/>
    </row>
    <row r="21" spans="2:5" ht="15.75" x14ac:dyDescent="0.25">
      <c r="B21" s="123" t="s">
        <v>93</v>
      </c>
      <c r="C21" s="118"/>
      <c r="D21" s="113">
        <v>47300</v>
      </c>
      <c r="E21" s="110"/>
    </row>
    <row r="22" spans="2:5" ht="15.75" x14ac:dyDescent="0.25">
      <c r="B22" s="123" t="s">
        <v>94</v>
      </c>
      <c r="C22" s="118"/>
      <c r="D22" s="113">
        <v>47665</v>
      </c>
      <c r="E22" s="110"/>
    </row>
    <row r="23" spans="2:5" ht="15.75" x14ac:dyDescent="0.25">
      <c r="B23" s="123" t="s">
        <v>95</v>
      </c>
      <c r="C23" s="118"/>
      <c r="D23" s="113">
        <v>48030</v>
      </c>
      <c r="E23" s="110"/>
    </row>
    <row r="24" spans="2:5" ht="15.75" x14ac:dyDescent="0.25">
      <c r="B24" s="123" t="s">
        <v>96</v>
      </c>
      <c r="C24" s="118"/>
      <c r="D24" s="113">
        <v>48396</v>
      </c>
      <c r="E24" s="110"/>
    </row>
    <row r="25" spans="2:5" ht="15.75" x14ac:dyDescent="0.25">
      <c r="B25" s="123" t="s">
        <v>97</v>
      </c>
      <c r="C25" s="118"/>
      <c r="D25" s="113">
        <v>48761</v>
      </c>
      <c r="E25" s="110"/>
    </row>
    <row r="26" spans="2:5" ht="15.75" x14ac:dyDescent="0.25">
      <c r="B26" s="123" t="s">
        <v>98</v>
      </c>
      <c r="C26" s="118"/>
      <c r="D26" s="113">
        <v>49126</v>
      </c>
      <c r="E26" s="110"/>
    </row>
    <row r="27" spans="2:5" ht="15.75" x14ac:dyDescent="0.25">
      <c r="B27" s="123" t="s">
        <v>99</v>
      </c>
      <c r="C27" s="118"/>
      <c r="D27" s="113">
        <v>49491</v>
      </c>
      <c r="E27" s="110"/>
    </row>
    <row r="28" spans="2:5" ht="15.75" x14ac:dyDescent="0.25">
      <c r="B28" s="123" t="s">
        <v>100</v>
      </c>
      <c r="C28" s="118"/>
      <c r="D28" s="113">
        <v>49857</v>
      </c>
      <c r="E28" s="110"/>
    </row>
    <row r="29" spans="2:5" ht="15.75" x14ac:dyDescent="0.25">
      <c r="B29" s="123" t="s">
        <v>101</v>
      </c>
      <c r="C29" s="118"/>
      <c r="D29" s="113">
        <v>50222</v>
      </c>
      <c r="E29" s="110"/>
    </row>
    <row r="30" spans="2:5" ht="15.75" x14ac:dyDescent="0.25">
      <c r="B30" s="123" t="s">
        <v>102</v>
      </c>
      <c r="C30" s="118"/>
      <c r="D30" s="113">
        <v>50587</v>
      </c>
      <c r="E30" s="110"/>
    </row>
    <row r="31" spans="2:5" ht="15.75" x14ac:dyDescent="0.25">
      <c r="B31" s="123" t="s">
        <v>103</v>
      </c>
      <c r="C31" s="118"/>
      <c r="D31" s="113">
        <v>50952</v>
      </c>
      <c r="E31" s="110"/>
    </row>
    <row r="32" spans="2:5" ht="16.5" thickBot="1" x14ac:dyDescent="0.3">
      <c r="B32" s="125" t="s">
        <v>104</v>
      </c>
      <c r="C32" s="119"/>
      <c r="D32" s="126">
        <v>51318</v>
      </c>
      <c r="E32" s="124"/>
    </row>
  </sheetData>
  <sheetProtection formatCells="0" formatColumns="0" formatRows="0"/>
  <mergeCells count="3">
    <mergeCell ref="D1:E1"/>
    <mergeCell ref="B1:C1"/>
    <mergeCell ref="J4:P11"/>
  </mergeCell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3"/>
  <sheetViews>
    <sheetView zoomScaleNormal="100"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28515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43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56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84" t="s">
        <v>41</v>
      </c>
      <c r="F10" s="184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73" t="str">
        <f>katsayi!B1</f>
        <v>OCAK AYI KATSAYISI</v>
      </c>
      <c r="C12" s="174"/>
      <c r="D12" s="174"/>
      <c r="E12" s="166">
        <f>IF($E$11="","",VLOOKUP($E$11,katsayi!$B$2:$E$320,2,FALSE))</f>
        <v>1.012556</v>
      </c>
      <c r="F12" s="167"/>
      <c r="G12" s="164" t="str">
        <f>katsayi!D1</f>
        <v>TEMMUZ AYI KATSAYISI</v>
      </c>
      <c r="H12" s="165"/>
      <c r="I12" s="165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57" t="s">
        <v>11</v>
      </c>
      <c r="J14" s="58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9">
        <f>E12*B15</f>
        <v>141.75783999999999</v>
      </c>
      <c r="D15" s="170" t="s">
        <v>12</v>
      </c>
      <c r="E15" s="170"/>
      <c r="F15" s="23"/>
      <c r="G15" s="24">
        <v>140</v>
      </c>
      <c r="H15" s="103">
        <f>J12*G15</f>
        <v>163.82939999999999</v>
      </c>
      <c r="I15" s="171" t="s">
        <v>12</v>
      </c>
      <c r="J15" s="172"/>
      <c r="K15" s="23"/>
      <c r="L15" s="22"/>
      <c r="M15" s="22"/>
      <c r="N15" s="22"/>
      <c r="O15" s="29"/>
    </row>
    <row r="16" spans="1:15" x14ac:dyDescent="0.25">
      <c r="A16" s="29"/>
      <c r="B16" s="25"/>
      <c r="C16" s="69">
        <f>C15+(C15*7/100)</f>
        <v>151.68088879999999</v>
      </c>
      <c r="D16" s="175" t="s">
        <v>14</v>
      </c>
      <c r="E16" s="175"/>
      <c r="F16" s="23"/>
      <c r="G16" s="25"/>
      <c r="H16" s="9">
        <f>H15+(H15*7/100)</f>
        <v>175.29745800000001</v>
      </c>
      <c r="I16" s="59" t="s">
        <v>14</v>
      </c>
      <c r="J16" s="59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70">
        <f>C15+(C15*20/100)</f>
        <v>170.10940799999997</v>
      </c>
      <c r="D17" s="176" t="s">
        <v>15</v>
      </c>
      <c r="E17" s="176"/>
      <c r="F17" s="27"/>
      <c r="G17" s="26"/>
      <c r="H17" s="10">
        <f>H15+(H15*20/100)</f>
        <v>196.59528</v>
      </c>
      <c r="I17" s="177" t="s">
        <v>15</v>
      </c>
      <c r="J17" s="178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79" t="s">
        <v>16</v>
      </c>
      <c r="E21" s="179"/>
      <c r="F21" s="179"/>
      <c r="G21" s="179"/>
      <c r="H21" s="179"/>
      <c r="I21" s="180" t="s">
        <v>39</v>
      </c>
      <c r="J21" s="47"/>
      <c r="K21" s="47"/>
      <c r="L21" s="47"/>
      <c r="M21" s="47"/>
      <c r="N21" s="163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81"/>
      <c r="J22" s="37"/>
      <c r="K22" s="37"/>
      <c r="L22" s="37"/>
      <c r="M22" s="37"/>
      <c r="N22" s="163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C15*C23</f>
        <v>141.75783999999999</v>
      </c>
      <c r="E23" s="79">
        <f>D23*7.59/1000</f>
        <v>1.0759420056</v>
      </c>
      <c r="F23" s="80">
        <v>15</v>
      </c>
      <c r="G23" s="81">
        <f>D23*F23/100</f>
        <v>21.263675999999997</v>
      </c>
      <c r="H23" s="81">
        <f>D23-(G23+E23)</f>
        <v>119.4182219944</v>
      </c>
      <c r="I23" s="82">
        <f t="shared" ref="I23:I33" si="0">H23</f>
        <v>119.4182219944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C15*C24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C15*C25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C15*C26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C15*C27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C15*C28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H15*C29</f>
        <v>163.82939999999999</v>
      </c>
      <c r="E29" s="79">
        <f t="shared" si="2"/>
        <v>1.2434651459999999</v>
      </c>
      <c r="F29" s="80">
        <v>15</v>
      </c>
      <c r="G29" s="81">
        <f t="shared" si="3"/>
        <v>24.574409999999997</v>
      </c>
      <c r="H29" s="81">
        <f t="shared" si="1"/>
        <v>138.01152485399999</v>
      </c>
      <c r="I29" s="82">
        <f t="shared" si="0"/>
        <v>138.01152485399999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H15*C30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H15*C31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H15*C32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H15*C33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H15*C34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53" t="s">
        <v>40</v>
      </c>
      <c r="G35" s="154"/>
      <c r="H35" s="155"/>
      <c r="I35" s="159">
        <f>SUM(I23:I34)</f>
        <v>257.42974684839999</v>
      </c>
      <c r="J35" s="50"/>
      <c r="K35" s="154"/>
      <c r="L35" s="154"/>
      <c r="M35" s="154"/>
      <c r="N35" s="161"/>
      <c r="O35" s="29"/>
    </row>
    <row r="36" spans="1:16" ht="15.75" thickBot="1" x14ac:dyDescent="0.3">
      <c r="A36" s="29"/>
      <c r="B36" s="39"/>
      <c r="C36" s="39"/>
      <c r="D36" s="39"/>
      <c r="E36" s="39"/>
      <c r="F36" s="156"/>
      <c r="G36" s="157"/>
      <c r="H36" s="158"/>
      <c r="I36" s="160"/>
      <c r="J36" s="50"/>
      <c r="K36" s="154"/>
      <c r="L36" s="154"/>
      <c r="M36" s="154"/>
      <c r="N36" s="161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"/>
      <c r="B39" s="150" t="s">
        <v>105</v>
      </c>
      <c r="C39" s="150"/>
      <c r="D39" s="150"/>
      <c r="E39" s="128" t="str">
        <f>E11</f>
        <v>2025</v>
      </c>
      <c r="F39" s="130" t="s">
        <v>106</v>
      </c>
      <c r="G39" s="150" t="s">
        <v>107</v>
      </c>
      <c r="H39" s="150"/>
      <c r="I39" s="133">
        <f>I35</f>
        <v>257.42974684839999</v>
      </c>
      <c r="J39" s="151" t="s">
        <v>68</v>
      </c>
      <c r="K39" s="151"/>
      <c r="L39" s="151"/>
      <c r="M39" s="13"/>
      <c r="N39" s="13"/>
      <c r="O39" s="29"/>
    </row>
    <row r="40" spans="1:16" x14ac:dyDescent="0.25">
      <c r="A40" s="13"/>
      <c r="B40" s="130"/>
      <c r="C40" s="130"/>
      <c r="D40" s="130"/>
      <c r="E40" s="128"/>
      <c r="F40" s="130"/>
      <c r="G40" s="130"/>
      <c r="H40" s="130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2">
        <f ca="1">TODAY()</f>
        <v>45841</v>
      </c>
      <c r="L43" s="162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2" t="s">
        <v>44</v>
      </c>
      <c r="L44" s="15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6</v>
      </c>
      <c r="L45" s="152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4">
    <mergeCell ref="C4:G5"/>
    <mergeCell ref="E6:I6"/>
    <mergeCell ref="C7:D7"/>
    <mergeCell ref="E7:G7"/>
    <mergeCell ref="C8:D8"/>
    <mergeCell ref="E8:G8"/>
    <mergeCell ref="E9:F9"/>
    <mergeCell ref="C10:D10"/>
    <mergeCell ref="E10:F10"/>
    <mergeCell ref="B11:D11"/>
    <mergeCell ref="E11:F11"/>
    <mergeCell ref="D16:E16"/>
    <mergeCell ref="D17:E17"/>
    <mergeCell ref="I17:J17"/>
    <mergeCell ref="D21:H21"/>
    <mergeCell ref="I21:I22"/>
    <mergeCell ref="D14:E14"/>
    <mergeCell ref="D15:E15"/>
    <mergeCell ref="I15:J15"/>
    <mergeCell ref="B12:D12"/>
    <mergeCell ref="E12:F12"/>
    <mergeCell ref="N35:N36"/>
    <mergeCell ref="K43:L43"/>
    <mergeCell ref="K44:L44"/>
    <mergeCell ref="N21:N22"/>
    <mergeCell ref="G12:I12"/>
    <mergeCell ref="J12:K12"/>
    <mergeCell ref="B39:D39"/>
    <mergeCell ref="G39:H39"/>
    <mergeCell ref="J39:L39"/>
    <mergeCell ref="K45:L45"/>
    <mergeCell ref="F35:H36"/>
    <mergeCell ref="I35:I36"/>
    <mergeCell ref="K35:M36"/>
  </mergeCells>
  <conditionalFormatting sqref="E14 I2:I5">
    <cfRule type="cellIs" dxfId="7" priority="1" operator="greaterThan">
      <formula>0</formula>
    </cfRule>
  </conditionalFormatting>
  <dataValidations disablePrompts="1"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00B050"/>
  </sheetPr>
  <dimension ref="A2:P53"/>
  <sheetViews>
    <sheetView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8.710937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89" t="s">
        <v>45</v>
      </c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43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46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84" t="s">
        <v>63</v>
      </c>
      <c r="F10" s="184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11" t="s">
        <v>11</v>
      </c>
      <c r="J14" s="12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69">
        <f>E12*B15</f>
        <v>141.75783999999999</v>
      </c>
      <c r="D15" s="175" t="s">
        <v>12</v>
      </c>
      <c r="E15" s="175"/>
      <c r="F15" s="23"/>
      <c r="G15" s="24">
        <v>140</v>
      </c>
      <c r="H15" s="9">
        <f>J12*G15</f>
        <v>163.82939999999999</v>
      </c>
      <c r="I15" s="192" t="s">
        <v>12</v>
      </c>
      <c r="J15" s="193"/>
      <c r="K15" s="23"/>
      <c r="L15" s="22"/>
      <c r="M15" s="22"/>
      <c r="N15" s="22"/>
      <c r="O15" s="29"/>
    </row>
    <row r="16" spans="1:15" x14ac:dyDescent="0.25">
      <c r="A16" s="29"/>
      <c r="B16" s="92"/>
      <c r="C16" s="100">
        <f>C15+(C15*7/100)</f>
        <v>151.68088879999999</v>
      </c>
      <c r="D16" s="170" t="s">
        <v>14</v>
      </c>
      <c r="E16" s="170"/>
      <c r="F16" s="23"/>
      <c r="G16" s="25"/>
      <c r="H16" s="103">
        <f>H15+(H15*7/100)</f>
        <v>175.29745800000001</v>
      </c>
      <c r="I16" s="132" t="s">
        <v>14</v>
      </c>
      <c r="J16" s="132"/>
      <c r="K16" s="23"/>
      <c r="L16" s="22"/>
      <c r="M16" s="22"/>
      <c r="N16" s="44"/>
      <c r="O16" s="29"/>
    </row>
    <row r="17" spans="1:15" ht="15.75" thickBot="1" x14ac:dyDescent="0.3">
      <c r="A17" s="29"/>
      <c r="B17" s="93"/>
      <c r="C17" s="91">
        <f>C15+(C15*20/100)</f>
        <v>170.10940799999997</v>
      </c>
      <c r="D17" s="176" t="s">
        <v>15</v>
      </c>
      <c r="E17" s="176"/>
      <c r="F17" s="27"/>
      <c r="G17" s="26"/>
      <c r="H17" s="10">
        <f>H15+(H15*20/100)</f>
        <v>196.59528</v>
      </c>
      <c r="I17" s="177" t="s">
        <v>15</v>
      </c>
      <c r="J17" s="178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79" t="s">
        <v>16</v>
      </c>
      <c r="E21" s="179"/>
      <c r="F21" s="179"/>
      <c r="G21" s="179"/>
      <c r="H21" s="179"/>
      <c r="I21" s="180" t="s">
        <v>39</v>
      </c>
      <c r="J21" s="47"/>
      <c r="K21" s="47"/>
      <c r="L21" s="47"/>
      <c r="M21" s="47"/>
      <c r="N21" s="163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81"/>
      <c r="J22" s="37"/>
      <c r="K22" s="37"/>
      <c r="L22" s="37"/>
      <c r="M22" s="37"/>
      <c r="N22" s="163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C16*C23</f>
        <v>151.68088879999999</v>
      </c>
      <c r="E23" s="79">
        <f>D23*7.59/1000</f>
        <v>1.1512579459919998</v>
      </c>
      <c r="F23" s="80">
        <v>15</v>
      </c>
      <c r="G23" s="81">
        <f>D23*F23/100</f>
        <v>22.752133319999999</v>
      </c>
      <c r="H23" s="81">
        <f>D23-(G23+E23)</f>
        <v>127.77749753400799</v>
      </c>
      <c r="I23" s="82">
        <f t="shared" ref="I23:I33" si="0">H23</f>
        <v>127.77749753400799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C16*C24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C16*C25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C16*C26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C16*C28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H16*C29</f>
        <v>175.29745800000001</v>
      </c>
      <c r="E29" s="79">
        <f t="shared" si="2"/>
        <v>1.3305077062200001</v>
      </c>
      <c r="F29" s="80">
        <v>15</v>
      </c>
      <c r="G29" s="81">
        <f t="shared" si="3"/>
        <v>26.294618700000001</v>
      </c>
      <c r="H29" s="81">
        <f t="shared" si="1"/>
        <v>147.67233159378</v>
      </c>
      <c r="I29" s="82">
        <f t="shared" si="0"/>
        <v>147.67233159378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H16*C30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H16*C34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53" t="s">
        <v>40</v>
      </c>
      <c r="G35" s="154"/>
      <c r="H35" s="155"/>
      <c r="I35" s="159">
        <f>SUM(I23:I34)</f>
        <v>275.44982912778801</v>
      </c>
      <c r="J35" s="50"/>
      <c r="K35" s="154"/>
      <c r="L35" s="154"/>
      <c r="M35" s="154"/>
      <c r="N35" s="161"/>
      <c r="O35" s="29"/>
    </row>
    <row r="36" spans="1:16" ht="15.75" thickBot="1" x14ac:dyDescent="0.3">
      <c r="A36" s="29"/>
      <c r="B36" s="39"/>
      <c r="C36" s="39"/>
      <c r="D36" s="39"/>
      <c r="E36" s="39"/>
      <c r="F36" s="156"/>
      <c r="G36" s="157"/>
      <c r="H36" s="158"/>
      <c r="I36" s="160"/>
      <c r="J36" s="50"/>
      <c r="K36" s="154"/>
      <c r="L36" s="154"/>
      <c r="M36" s="154"/>
      <c r="N36" s="161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"/>
      <c r="B39" s="150" t="s">
        <v>105</v>
      </c>
      <c r="C39" s="150"/>
      <c r="D39" s="150"/>
      <c r="E39" s="128" t="str">
        <f>E11</f>
        <v>2025</v>
      </c>
      <c r="F39" s="130" t="s">
        <v>106</v>
      </c>
      <c r="G39" s="150" t="s">
        <v>107</v>
      </c>
      <c r="H39" s="150"/>
      <c r="I39" s="133">
        <f>I35</f>
        <v>275.44982912778801</v>
      </c>
      <c r="J39" s="151" t="s">
        <v>68</v>
      </c>
      <c r="K39" s="151"/>
      <c r="L39" s="151"/>
      <c r="M39" s="13"/>
      <c r="N39" s="13"/>
      <c r="O39" s="29"/>
    </row>
    <row r="40" spans="1:16" x14ac:dyDescent="0.25">
      <c r="A40" s="13"/>
      <c r="B40" s="130"/>
      <c r="C40" s="130"/>
      <c r="D40" s="130"/>
      <c r="E40" s="128"/>
      <c r="F40" s="130"/>
      <c r="G40" s="130"/>
      <c r="H40" s="130"/>
      <c r="I40" s="131"/>
      <c r="J40" s="127"/>
      <c r="K40" s="127"/>
      <c r="L40" s="127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2">
        <f ca="1">TODAY()</f>
        <v>45841</v>
      </c>
      <c r="L43" s="162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2" t="s">
        <v>44</v>
      </c>
      <c r="L44" s="15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6</v>
      </c>
      <c r="L45" s="152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K45:L45"/>
    <mergeCell ref="K44:L44"/>
    <mergeCell ref="K43:L43"/>
    <mergeCell ref="I21:I22"/>
    <mergeCell ref="F35:H36"/>
    <mergeCell ref="I35:I36"/>
    <mergeCell ref="K35:M36"/>
    <mergeCell ref="B39:D39"/>
    <mergeCell ref="G39:H39"/>
    <mergeCell ref="J39:L39"/>
    <mergeCell ref="B11:D11"/>
    <mergeCell ref="E11:F11"/>
    <mergeCell ref="N35:N36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C8:D8"/>
    <mergeCell ref="E8:G8"/>
    <mergeCell ref="E9:F9"/>
    <mergeCell ref="C10:D10"/>
    <mergeCell ref="E10:F10"/>
    <mergeCell ref="G3:I3"/>
    <mergeCell ref="C4:G5"/>
    <mergeCell ref="E6:I6"/>
    <mergeCell ref="C7:D7"/>
    <mergeCell ref="E7:G7"/>
  </mergeCells>
  <conditionalFormatting sqref="E14 I2:I5">
    <cfRule type="cellIs" dxfId="6" priority="1" operator="greaterThan">
      <formula>0</formula>
    </cfRule>
  </conditionalFormatting>
  <dataValidations count="3">
    <dataValidation type="list" allowBlank="1" showInputMessage="1" showErrorMessage="1" promptTitle="Lütfen !" prompt="Açılır Liseteden seçiniz." sqref="I9">
      <formula1>"Lisans,Y.Lisans,Doktora"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ErrorMessage="1" sqref="F23:F34">
      <formula1>"15,20,27"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53"/>
  <sheetViews>
    <sheetView zoomScaleNormal="100"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0.140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89" t="s">
        <v>46</v>
      </c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43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3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84" t="s">
        <v>15</v>
      </c>
      <c r="F10" s="184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0" t="s">
        <v>11</v>
      </c>
      <c r="J14" s="61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4">
        <f>E12*B15</f>
        <v>141.75783999999999</v>
      </c>
      <c r="D15" s="175" t="s">
        <v>12</v>
      </c>
      <c r="E15" s="175"/>
      <c r="F15" s="23"/>
      <c r="G15" s="24">
        <v>140</v>
      </c>
      <c r="H15" s="9">
        <f>J12*G15</f>
        <v>163.82939999999999</v>
      </c>
      <c r="I15" s="192" t="s">
        <v>12</v>
      </c>
      <c r="J15" s="193"/>
      <c r="K15" s="23"/>
      <c r="L15" s="22"/>
      <c r="M15" s="22"/>
      <c r="N15" s="22"/>
      <c r="O15" s="29"/>
    </row>
    <row r="16" spans="1:15" x14ac:dyDescent="0.25">
      <c r="A16" s="29"/>
      <c r="B16" s="25"/>
      <c r="C16" s="94">
        <f>C15+(C15*7/100)</f>
        <v>151.68088879999999</v>
      </c>
      <c r="D16" s="175" t="s">
        <v>14</v>
      </c>
      <c r="E16" s="175"/>
      <c r="F16" s="23"/>
      <c r="G16" s="25"/>
      <c r="H16" s="9">
        <f>H15+(H15*7/100)</f>
        <v>175.29745800000001</v>
      </c>
      <c r="I16" s="62" t="s">
        <v>14</v>
      </c>
      <c r="J16" s="62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98">
        <f>C15+(C15*20/100)</f>
        <v>170.10940799999997</v>
      </c>
      <c r="D17" s="196" t="s">
        <v>15</v>
      </c>
      <c r="E17" s="196"/>
      <c r="F17" s="27"/>
      <c r="G17" s="26"/>
      <c r="H17" s="106">
        <f>H15+(H15*20/100)</f>
        <v>196.59528</v>
      </c>
      <c r="I17" s="197" t="s">
        <v>15</v>
      </c>
      <c r="J17" s="198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79" t="s">
        <v>16</v>
      </c>
      <c r="E21" s="179"/>
      <c r="F21" s="179"/>
      <c r="G21" s="179"/>
      <c r="H21" s="179"/>
      <c r="I21" s="180" t="s">
        <v>39</v>
      </c>
      <c r="J21" s="47"/>
      <c r="K21" s="47"/>
      <c r="L21" s="47"/>
      <c r="M21" s="47"/>
      <c r="N21" s="163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81"/>
      <c r="J22" s="37"/>
      <c r="K22" s="37"/>
      <c r="L22" s="37"/>
      <c r="M22" s="37"/>
      <c r="N22" s="163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C17*C23</f>
        <v>170.10940799999997</v>
      </c>
      <c r="E23" s="79">
        <f>D23*7.59/1000</f>
        <v>1.2911304067199998</v>
      </c>
      <c r="F23" s="80">
        <v>15</v>
      </c>
      <c r="G23" s="81">
        <f>D23*F23/100</f>
        <v>25.516411199999997</v>
      </c>
      <c r="H23" s="81">
        <f>D23-(G23+E23)</f>
        <v>143.30186639327997</v>
      </c>
      <c r="I23" s="82">
        <f t="shared" ref="I23:I33" si="0">H23</f>
        <v>143.30186639327997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C17*C24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C17*C25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C17*C26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C17*C27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C17*C28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H17*C29</f>
        <v>196.59528</v>
      </c>
      <c r="E29" s="79">
        <f t="shared" si="2"/>
        <v>1.4921581751999999</v>
      </c>
      <c r="F29" s="80">
        <v>15</v>
      </c>
      <c r="G29" s="81">
        <f t="shared" si="3"/>
        <v>29.489291999999999</v>
      </c>
      <c r="H29" s="81">
        <f t="shared" si="1"/>
        <v>165.61382982480001</v>
      </c>
      <c r="I29" s="82">
        <f t="shared" si="0"/>
        <v>165.61382982480001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H17*C30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H17*C31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H17*C32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H17*C33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H17*C34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53" t="s">
        <v>40</v>
      </c>
      <c r="G35" s="154"/>
      <c r="H35" s="155"/>
      <c r="I35" s="159">
        <f>SUM(I23:I34)</f>
        <v>308.91569621807997</v>
      </c>
      <c r="J35" s="50"/>
      <c r="K35" s="154"/>
      <c r="L35" s="154"/>
      <c r="M35" s="154"/>
      <c r="N35" s="161"/>
      <c r="O35" s="29"/>
    </row>
    <row r="36" spans="1:16" ht="15.75" thickBot="1" x14ac:dyDescent="0.3">
      <c r="A36" s="29"/>
      <c r="B36" s="39"/>
      <c r="C36" s="39"/>
      <c r="D36" s="39"/>
      <c r="E36" s="39"/>
      <c r="F36" s="156"/>
      <c r="G36" s="157"/>
      <c r="H36" s="158"/>
      <c r="I36" s="160"/>
      <c r="J36" s="50"/>
      <c r="K36" s="154"/>
      <c r="L36" s="154"/>
      <c r="M36" s="154"/>
      <c r="N36" s="161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4"/>
      <c r="B39" s="150" t="s">
        <v>105</v>
      </c>
      <c r="C39" s="150"/>
      <c r="D39" s="150"/>
      <c r="E39" s="128" t="str">
        <f>E11</f>
        <v>2025</v>
      </c>
      <c r="F39" s="130" t="s">
        <v>106</v>
      </c>
      <c r="G39" s="150" t="s">
        <v>107</v>
      </c>
      <c r="H39" s="150"/>
      <c r="I39" s="133">
        <f>I35</f>
        <v>308.91569621807997</v>
      </c>
      <c r="J39" s="151" t="s">
        <v>68</v>
      </c>
      <c r="K39" s="151"/>
      <c r="L39" s="151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2">
        <f ca="1">TODAY()</f>
        <v>45841</v>
      </c>
      <c r="L43" s="162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2" t="s">
        <v>44</v>
      </c>
      <c r="L44" s="15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6</v>
      </c>
      <c r="L45" s="152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K45:L45"/>
    <mergeCell ref="F35:H36"/>
    <mergeCell ref="I35:I36"/>
    <mergeCell ref="K35:M36"/>
    <mergeCell ref="N35:N36"/>
    <mergeCell ref="K43:L43"/>
    <mergeCell ref="K44:L44"/>
    <mergeCell ref="B39:D39"/>
    <mergeCell ref="G39:H39"/>
    <mergeCell ref="J39:L39"/>
    <mergeCell ref="N21:N22"/>
    <mergeCell ref="G12:I12"/>
    <mergeCell ref="J12:K12"/>
    <mergeCell ref="D14:E14"/>
    <mergeCell ref="D15:E15"/>
    <mergeCell ref="I15:J15"/>
    <mergeCell ref="B12:D12"/>
    <mergeCell ref="E12:F12"/>
    <mergeCell ref="D16:E16"/>
    <mergeCell ref="D17:E17"/>
    <mergeCell ref="I17:J17"/>
    <mergeCell ref="D21:H21"/>
    <mergeCell ref="I21:I22"/>
    <mergeCell ref="E9:F9"/>
    <mergeCell ref="C10:D10"/>
    <mergeCell ref="E10:F10"/>
    <mergeCell ref="B11:D11"/>
    <mergeCell ref="E11:F11"/>
    <mergeCell ref="C8:D8"/>
    <mergeCell ref="E8:G8"/>
    <mergeCell ref="G3:I3"/>
    <mergeCell ref="C4:G5"/>
    <mergeCell ref="E6:I6"/>
    <mergeCell ref="C7:D7"/>
    <mergeCell ref="E7:G7"/>
  </mergeCells>
  <conditionalFormatting sqref="E14 I2:I5">
    <cfRule type="cellIs" dxfId="5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P53"/>
  <sheetViews>
    <sheetView zoomScaleNormal="100" workbookViewId="0">
      <selection activeCell="E11" sqref="E11:F11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1.1406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200" t="s">
        <v>47</v>
      </c>
      <c r="H3" s="200"/>
      <c r="I3" s="200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48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99" t="s">
        <v>41</v>
      </c>
      <c r="F10" s="199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6">
        <f>E12*B15</f>
        <v>151.88339999999999</v>
      </c>
      <c r="D15" s="170" t="s">
        <v>13</v>
      </c>
      <c r="E15" s="170"/>
      <c r="F15" s="23"/>
      <c r="G15" s="24">
        <v>150</v>
      </c>
      <c r="H15" s="103">
        <f>J12*G15</f>
        <v>175.53149999999999</v>
      </c>
      <c r="I15" s="171" t="s">
        <v>13</v>
      </c>
      <c r="J15" s="172"/>
      <c r="K15" s="23"/>
      <c r="L15" s="22"/>
      <c r="M15" s="22"/>
      <c r="N15" s="22"/>
      <c r="O15" s="29"/>
    </row>
    <row r="16" spans="1:15" x14ac:dyDescent="0.25">
      <c r="A16" s="29"/>
      <c r="B16" s="25"/>
      <c r="C16" s="94">
        <f>C15*1.07</f>
        <v>162.51523800000001</v>
      </c>
      <c r="D16" s="175" t="s">
        <v>14</v>
      </c>
      <c r="E16" s="175"/>
      <c r="F16" s="23"/>
      <c r="G16" s="25"/>
      <c r="H16" s="9">
        <f>H15*1.07</f>
        <v>187.81870499999999</v>
      </c>
      <c r="I16" s="64" t="s">
        <v>14</v>
      </c>
      <c r="J16" s="64"/>
      <c r="K16" s="23"/>
      <c r="L16" s="22"/>
      <c r="M16" s="22"/>
      <c r="N16" s="44"/>
      <c r="O16" s="29"/>
    </row>
    <row r="17" spans="1:15" ht="15.75" thickBot="1" x14ac:dyDescent="0.3">
      <c r="A17" s="29"/>
      <c r="B17" s="26"/>
      <c r="C17" s="95">
        <f>C15*1.2</f>
        <v>182.26007999999999</v>
      </c>
      <c r="D17" s="176" t="s">
        <v>15</v>
      </c>
      <c r="E17" s="176"/>
      <c r="F17" s="27"/>
      <c r="G17" s="26"/>
      <c r="H17" s="10">
        <f>H15*1.2</f>
        <v>210.6378</v>
      </c>
      <c r="I17" s="177" t="s">
        <v>15</v>
      </c>
      <c r="J17" s="178"/>
      <c r="K17" s="27"/>
      <c r="L17" s="22"/>
      <c r="M17" s="22"/>
      <c r="N17" s="22"/>
      <c r="O17" s="29"/>
    </row>
    <row r="18" spans="1:1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79" t="s">
        <v>16</v>
      </c>
      <c r="E21" s="179"/>
      <c r="F21" s="179"/>
      <c r="G21" s="179"/>
      <c r="H21" s="179"/>
      <c r="I21" s="180" t="s">
        <v>39</v>
      </c>
      <c r="J21" s="47"/>
      <c r="K21" s="47"/>
      <c r="L21" s="47"/>
      <c r="M21" s="47"/>
      <c r="N21" s="163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105" t="s">
        <v>19</v>
      </c>
      <c r="F22" s="105" t="s">
        <v>20</v>
      </c>
      <c r="G22" s="105" t="s">
        <v>21</v>
      </c>
      <c r="H22" s="105" t="s">
        <v>22</v>
      </c>
      <c r="I22" s="181"/>
      <c r="J22" s="37"/>
      <c r="K22" s="37"/>
      <c r="L22" s="37"/>
      <c r="M22" s="37"/>
      <c r="N22" s="163"/>
      <c r="O22" s="29"/>
    </row>
    <row r="23" spans="1:15" ht="15.75" thickTop="1" x14ac:dyDescent="0.25">
      <c r="A23" s="29"/>
      <c r="B23" s="77" t="s">
        <v>23</v>
      </c>
      <c r="C23" s="78">
        <v>1</v>
      </c>
      <c r="D23" s="104">
        <f>C15*C23</f>
        <v>151.88339999999999</v>
      </c>
      <c r="E23" s="74">
        <f>D23*7.59/1000</f>
        <v>1.1527950059999998</v>
      </c>
      <c r="F23" s="75">
        <v>15</v>
      </c>
      <c r="G23" s="76">
        <f>D23*F23/100</f>
        <v>22.782509999999998</v>
      </c>
      <c r="H23" s="76">
        <f>D23-(G23+E23)</f>
        <v>127.948094994</v>
      </c>
      <c r="I23" s="82">
        <f t="shared" ref="I23:I33" si="0">H23</f>
        <v>127.948094994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C15*C24</f>
        <v>0</v>
      </c>
      <c r="E24" s="51">
        <f>D24*7.59/1000</f>
        <v>0</v>
      </c>
      <c r="F24" s="55">
        <v>15</v>
      </c>
      <c r="G24" s="38">
        <f>D24*F24/100</f>
        <v>0</v>
      </c>
      <c r="H24" s="38">
        <f t="shared" ref="H24:H34" si="1">D24-(G24+E24)</f>
        <v>0</v>
      </c>
      <c r="I24" s="84">
        <f t="shared" si="0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0</v>
      </c>
      <c r="D25" s="51">
        <f>C15*C25</f>
        <v>0</v>
      </c>
      <c r="E25" s="51">
        <f t="shared" ref="E25:E34" si="2">D25*7.59/1000</f>
        <v>0</v>
      </c>
      <c r="F25" s="55">
        <v>15</v>
      </c>
      <c r="G25" s="38">
        <f t="shared" ref="G25:G34" si="3">D25*F25/100</f>
        <v>0</v>
      </c>
      <c r="H25" s="38">
        <f t="shared" si="1"/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C15*C26</f>
        <v>0</v>
      </c>
      <c r="E26" s="51">
        <f t="shared" si="2"/>
        <v>0</v>
      </c>
      <c r="F26" s="55">
        <v>15</v>
      </c>
      <c r="G26" s="38">
        <f t="shared" si="3"/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C15*C27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C15*C28</f>
        <v>0</v>
      </c>
      <c r="E28" s="87">
        <f t="shared" si="2"/>
        <v>0</v>
      </c>
      <c r="F28" s="88">
        <v>15</v>
      </c>
      <c r="G28" s="89">
        <f t="shared" si="3"/>
        <v>0</v>
      </c>
      <c r="H28" s="89">
        <f t="shared" si="1"/>
        <v>0</v>
      </c>
      <c r="I28" s="90">
        <f t="shared" si="0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H15*C29</f>
        <v>175.53149999999999</v>
      </c>
      <c r="E29" s="79">
        <f t="shared" si="2"/>
        <v>1.332284085</v>
      </c>
      <c r="F29" s="80">
        <v>15</v>
      </c>
      <c r="G29" s="81">
        <f t="shared" si="3"/>
        <v>26.329725</v>
      </c>
      <c r="H29" s="81">
        <f t="shared" si="1"/>
        <v>147.869490915</v>
      </c>
      <c r="I29" s="82">
        <f t="shared" si="0"/>
        <v>147.869490915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H15*C30</f>
        <v>0</v>
      </c>
      <c r="E30" s="51">
        <f t="shared" si="2"/>
        <v>0</v>
      </c>
      <c r="F30" s="55">
        <v>15</v>
      </c>
      <c r="G30" s="38">
        <f t="shared" si="3"/>
        <v>0</v>
      </c>
      <c r="H30" s="38">
        <f t="shared" si="1"/>
        <v>0</v>
      </c>
      <c r="I30" s="84">
        <f t="shared" si="0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H15*C31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H15*C32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H15*C33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9">
        <f>H15*C34</f>
        <v>0</v>
      </c>
      <c r="E34" s="89">
        <f t="shared" si="2"/>
        <v>0</v>
      </c>
      <c r="F34" s="88">
        <v>20</v>
      </c>
      <c r="G34" s="89">
        <f t="shared" si="3"/>
        <v>0</v>
      </c>
      <c r="H34" s="89">
        <f t="shared" si="1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53" t="s">
        <v>40</v>
      </c>
      <c r="G35" s="154"/>
      <c r="H35" s="155"/>
      <c r="I35" s="159">
        <f>SUM(I23:I34)</f>
        <v>275.817585909</v>
      </c>
      <c r="J35" s="50"/>
      <c r="K35" s="154"/>
      <c r="L35" s="154"/>
      <c r="M35" s="154"/>
      <c r="N35" s="161"/>
      <c r="O35" s="29"/>
    </row>
    <row r="36" spans="1:16" ht="15.75" thickBot="1" x14ac:dyDescent="0.3">
      <c r="A36" s="29"/>
      <c r="B36" s="39"/>
      <c r="C36" s="39"/>
      <c r="D36" s="39"/>
      <c r="E36" s="39"/>
      <c r="F36" s="156"/>
      <c r="G36" s="157"/>
      <c r="H36" s="158"/>
      <c r="I36" s="160"/>
      <c r="J36" s="50"/>
      <c r="K36" s="154"/>
      <c r="L36" s="154"/>
      <c r="M36" s="154"/>
      <c r="N36" s="161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4"/>
      <c r="B39" s="150" t="s">
        <v>105</v>
      </c>
      <c r="C39" s="150"/>
      <c r="D39" s="150"/>
      <c r="E39" s="128" t="str">
        <f>E11</f>
        <v>2025</v>
      </c>
      <c r="F39" s="130" t="s">
        <v>106</v>
      </c>
      <c r="G39" s="150" t="s">
        <v>107</v>
      </c>
      <c r="H39" s="150"/>
      <c r="I39" s="133">
        <f>I35</f>
        <v>275.817585909</v>
      </c>
      <c r="J39" s="151" t="s">
        <v>68</v>
      </c>
      <c r="K39" s="151"/>
      <c r="L39" s="151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2">
        <f ca="1">TODAY()</f>
        <v>45841</v>
      </c>
      <c r="L43" s="162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2" t="s">
        <v>49</v>
      </c>
      <c r="L44" s="15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50</v>
      </c>
      <c r="L45" s="152"/>
      <c r="M45" s="15"/>
      <c r="N45" s="13"/>
      <c r="O45" s="29"/>
    </row>
    <row r="46" spans="1:16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41"/>
      <c r="L46" s="41"/>
      <c r="M46" s="33"/>
      <c r="N46" s="29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5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D16:E16"/>
    <mergeCell ref="D17:E17"/>
    <mergeCell ref="I17:J17"/>
    <mergeCell ref="D21:H21"/>
    <mergeCell ref="I21:I22"/>
    <mergeCell ref="D14:E14"/>
    <mergeCell ref="D15:E15"/>
    <mergeCell ref="I15:J15"/>
    <mergeCell ref="B12:D12"/>
    <mergeCell ref="E12:F12"/>
    <mergeCell ref="N35:N36"/>
    <mergeCell ref="K43:L43"/>
    <mergeCell ref="K44:L44"/>
    <mergeCell ref="N21:N22"/>
    <mergeCell ref="G12:I12"/>
    <mergeCell ref="J12:K12"/>
    <mergeCell ref="B39:D39"/>
    <mergeCell ref="G39:H39"/>
    <mergeCell ref="J39:L39"/>
    <mergeCell ref="K45:L45"/>
    <mergeCell ref="F35:H36"/>
    <mergeCell ref="I35:I36"/>
    <mergeCell ref="K35:M36"/>
  </mergeCells>
  <conditionalFormatting sqref="E14 I2:I5">
    <cfRule type="cellIs" dxfId="4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P53"/>
  <sheetViews>
    <sheetView topLeftCell="A3" zoomScaleNormal="100"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1.8554687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8.1406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189" t="s">
        <v>54</v>
      </c>
      <c r="G3" s="189"/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43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99" t="s">
        <v>41</v>
      </c>
      <c r="F10" s="199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94">
        <f>E12*B15</f>
        <v>141.75783999999999</v>
      </c>
      <c r="D15" s="175" t="s">
        <v>12</v>
      </c>
      <c r="E15" s="175"/>
      <c r="F15" s="23"/>
      <c r="G15" s="24">
        <v>140</v>
      </c>
      <c r="H15" s="9">
        <f>J12*G15</f>
        <v>163.82939999999999</v>
      </c>
      <c r="I15" s="192" t="s">
        <v>12</v>
      </c>
      <c r="J15" s="193"/>
      <c r="K15" s="23"/>
      <c r="L15" s="22"/>
      <c r="M15" s="22"/>
      <c r="N15" s="22"/>
      <c r="O15" s="29"/>
    </row>
    <row r="16" spans="1:15" x14ac:dyDescent="0.25">
      <c r="A16" s="29"/>
      <c r="B16" s="68"/>
      <c r="C16" s="96">
        <f>C15+C15*0.25</f>
        <v>177.19729999999998</v>
      </c>
      <c r="D16" s="170" t="s">
        <v>55</v>
      </c>
      <c r="E16" s="170"/>
      <c r="F16" s="23"/>
      <c r="G16" s="68"/>
      <c r="H16" s="103">
        <f>H15+H15*0.25</f>
        <v>204.78674999999998</v>
      </c>
      <c r="I16" s="170" t="s">
        <v>55</v>
      </c>
      <c r="J16" s="170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189.60111099999997</v>
      </c>
      <c r="D17" s="175" t="s">
        <v>14</v>
      </c>
      <c r="E17" s="175"/>
      <c r="F17" s="23"/>
      <c r="G17" s="25"/>
      <c r="H17" s="9">
        <f>H16+(H16*7/100)</f>
        <v>219.12182249999998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212.63675999999998</v>
      </c>
      <c r="D18" s="176" t="s">
        <v>15</v>
      </c>
      <c r="E18" s="176"/>
      <c r="F18" s="27"/>
      <c r="G18" s="26"/>
      <c r="H18" s="10">
        <f>H16+(H16*20/100)</f>
        <v>245.74409999999997</v>
      </c>
      <c r="I18" s="177" t="s">
        <v>15</v>
      </c>
      <c r="J18" s="178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79" t="s">
        <v>56</v>
      </c>
      <c r="E22" s="179"/>
      <c r="F22" s="179"/>
      <c r="G22" s="179"/>
      <c r="H22" s="179"/>
      <c r="I22" s="201" t="s">
        <v>57</v>
      </c>
      <c r="J22" s="47"/>
      <c r="K22" s="47"/>
      <c r="L22" s="47"/>
      <c r="M22" s="47"/>
      <c r="N22" s="163"/>
      <c r="O22" s="29"/>
    </row>
    <row r="23" spans="1:15" ht="23.25" thickBot="1" x14ac:dyDescent="0.3">
      <c r="A23" s="29"/>
      <c r="B23" s="71" t="str">
        <f>E11</f>
        <v>2025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202"/>
      <c r="J23" s="37"/>
      <c r="K23" s="37"/>
      <c r="L23" s="37"/>
      <c r="M23" s="37"/>
      <c r="N23" s="163"/>
      <c r="O23" s="29"/>
    </row>
    <row r="24" spans="1:15" ht="15.75" thickTop="1" x14ac:dyDescent="0.25">
      <c r="A24" s="29"/>
      <c r="B24" s="77" t="s">
        <v>23</v>
      </c>
      <c r="C24" s="78">
        <v>1</v>
      </c>
      <c r="D24" s="104">
        <f>C16*C24</f>
        <v>177.19729999999998</v>
      </c>
      <c r="E24" s="79">
        <f>D24*7.59/1000</f>
        <v>1.344927507</v>
      </c>
      <c r="F24" s="80">
        <v>15</v>
      </c>
      <c r="G24" s="81">
        <f>D24*F24/100</f>
        <v>26.579594999999998</v>
      </c>
      <c r="H24" s="81">
        <f>D24-(G24+E24)</f>
        <v>149.27277749299998</v>
      </c>
      <c r="I24" s="82">
        <f t="shared" ref="I24:I34" si="0">H24</f>
        <v>149.27277749299998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38">
        <f>D25*F25/100</f>
        <v>0</v>
      </c>
      <c r="H25" s="38">
        <f t="shared" ref="H25:H35" si="1">D25-(G25+E25)</f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0</v>
      </c>
      <c r="D26" s="51">
        <f>C16*C26</f>
        <v>0</v>
      </c>
      <c r="E26" s="51">
        <f t="shared" ref="E26:E35" si="2">D26*7.59/1000</f>
        <v>0</v>
      </c>
      <c r="F26" s="55">
        <v>15</v>
      </c>
      <c r="G26" s="38">
        <f t="shared" ref="G26:G35" si="3">D26*F26/100</f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38">
        <f t="shared" si="3"/>
        <v>0</v>
      </c>
      <c r="H28" s="38">
        <f t="shared" si="1"/>
        <v>0</v>
      </c>
      <c r="I28" s="84">
        <f t="shared" si="0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9">
        <f t="shared" si="3"/>
        <v>0</v>
      </c>
      <c r="H29" s="89">
        <f t="shared" si="1"/>
        <v>0</v>
      </c>
      <c r="I29" s="90">
        <f t="shared" si="0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204.78674999999998</v>
      </c>
      <c r="E30" s="79">
        <f t="shared" si="2"/>
        <v>1.5543314324999999</v>
      </c>
      <c r="F30" s="80">
        <v>15</v>
      </c>
      <c r="G30" s="81">
        <f t="shared" si="3"/>
        <v>30.718012499999997</v>
      </c>
      <c r="H30" s="81">
        <f t="shared" si="1"/>
        <v>172.51440606749998</v>
      </c>
      <c r="I30" s="82">
        <f t="shared" si="0"/>
        <v>172.51440606749998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38">
        <f t="shared" si="3"/>
        <v>0</v>
      </c>
      <c r="H34" s="38">
        <f t="shared" si="1"/>
        <v>0</v>
      </c>
      <c r="I34" s="84">
        <f t="shared" si="0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9">
        <f t="shared" si="3"/>
        <v>0</v>
      </c>
      <c r="H35" s="89">
        <f t="shared" si="1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53" t="s">
        <v>58</v>
      </c>
      <c r="G36" s="154"/>
      <c r="H36" s="155"/>
      <c r="I36" s="159">
        <f>SUM(I24:I35)</f>
        <v>321.78718356049995</v>
      </c>
      <c r="J36" s="50"/>
      <c r="K36" s="154"/>
      <c r="L36" s="154"/>
      <c r="M36" s="154"/>
      <c r="N36" s="161"/>
      <c r="O36" s="29"/>
    </row>
    <row r="37" spans="1:16" ht="15.75" thickBot="1" x14ac:dyDescent="0.3">
      <c r="A37" s="29"/>
      <c r="B37" s="39"/>
      <c r="C37" s="39"/>
      <c r="D37" s="39"/>
      <c r="E37" s="39"/>
      <c r="F37" s="156"/>
      <c r="G37" s="157"/>
      <c r="H37" s="158"/>
      <c r="I37" s="160"/>
      <c r="J37" s="50"/>
      <c r="K37" s="154"/>
      <c r="L37" s="154"/>
      <c r="M37" s="154"/>
      <c r="N37" s="161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29"/>
      <c r="B40" s="150" t="s">
        <v>105</v>
      </c>
      <c r="C40" s="150"/>
      <c r="D40" s="150"/>
      <c r="E40" s="128" t="str">
        <f>E11</f>
        <v>2025</v>
      </c>
      <c r="F40" s="130" t="s">
        <v>106</v>
      </c>
      <c r="G40" s="150" t="s">
        <v>107</v>
      </c>
      <c r="H40" s="150"/>
      <c r="I40" s="133">
        <f>I36</f>
        <v>321.78718356049995</v>
      </c>
      <c r="J40" s="151" t="s">
        <v>68</v>
      </c>
      <c r="K40" s="151"/>
      <c r="L40" s="151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 t="s">
        <v>35</v>
      </c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62">
        <f ca="1">TODAY()</f>
        <v>45841</v>
      </c>
      <c r="L44" s="16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59</v>
      </c>
      <c r="L45" s="152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52" t="s">
        <v>6</v>
      </c>
      <c r="L46" s="152"/>
      <c r="M46" s="15"/>
      <c r="N46" s="13"/>
      <c r="O46" s="29"/>
    </row>
    <row r="47" spans="1:16" x14ac:dyDescent="0.25">
      <c r="A47" s="40" t="s">
        <v>36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65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</sheetData>
  <sheetProtection formatCells="0" formatColumns="0" formatRows="0"/>
  <mergeCells count="37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B12:D12"/>
    <mergeCell ref="E12:F12"/>
    <mergeCell ref="D17:E17"/>
    <mergeCell ref="D18:E18"/>
    <mergeCell ref="I18:J18"/>
    <mergeCell ref="D14:E14"/>
    <mergeCell ref="D15:E15"/>
    <mergeCell ref="I15:J15"/>
    <mergeCell ref="D16:E16"/>
    <mergeCell ref="I16:J16"/>
    <mergeCell ref="N36:N37"/>
    <mergeCell ref="K44:L44"/>
    <mergeCell ref="K45:L45"/>
    <mergeCell ref="N22:N23"/>
    <mergeCell ref="G12:I12"/>
    <mergeCell ref="J12:K12"/>
    <mergeCell ref="D22:H22"/>
    <mergeCell ref="I22:I23"/>
    <mergeCell ref="B40:D40"/>
    <mergeCell ref="G40:H40"/>
    <mergeCell ref="J40:L40"/>
    <mergeCell ref="K46:L46"/>
    <mergeCell ref="F36:H37"/>
    <mergeCell ref="I36:I37"/>
    <mergeCell ref="K36:M37"/>
  </mergeCells>
  <conditionalFormatting sqref="E14 I2:I5">
    <cfRule type="cellIs" dxfId="3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8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2:P54"/>
  <sheetViews>
    <sheetView topLeftCell="A5" zoomScaleNormal="100"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42578125" style="28" customWidth="1"/>
    <col min="4" max="4" width="7.28515625" style="28" customWidth="1"/>
    <col min="5" max="5" width="6.710937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8.140625" style="28" customWidth="1"/>
    <col min="10" max="10" width="6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189" t="s">
        <v>60</v>
      </c>
      <c r="G3" s="189"/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43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99" t="s">
        <v>41</v>
      </c>
      <c r="F10" s="199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4">
        <f>E12*B15</f>
        <v>151.88339999999999</v>
      </c>
      <c r="D15" s="175" t="s">
        <v>61</v>
      </c>
      <c r="E15" s="175"/>
      <c r="F15" s="23"/>
      <c r="G15" s="24">
        <v>150</v>
      </c>
      <c r="H15" s="9">
        <f>J12*G15</f>
        <v>175.53149999999999</v>
      </c>
      <c r="I15" s="175" t="s">
        <v>61</v>
      </c>
      <c r="J15" s="175"/>
      <c r="K15" s="23"/>
      <c r="L15" s="22"/>
      <c r="M15" s="22"/>
      <c r="N15" s="22"/>
      <c r="O15" s="29"/>
    </row>
    <row r="16" spans="1:15" x14ac:dyDescent="0.25">
      <c r="A16" s="29"/>
      <c r="B16" s="68"/>
      <c r="C16" s="96">
        <f>C15+C15*0.25</f>
        <v>189.85424999999998</v>
      </c>
      <c r="D16" s="170" t="s">
        <v>62</v>
      </c>
      <c r="E16" s="170"/>
      <c r="F16" s="23"/>
      <c r="G16" s="68"/>
      <c r="H16" s="103">
        <f>H15+H15*0.25</f>
        <v>219.41437500000001</v>
      </c>
      <c r="I16" s="170" t="s">
        <v>62</v>
      </c>
      <c r="J16" s="170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203.14404749999997</v>
      </c>
      <c r="D17" s="175" t="s">
        <v>14</v>
      </c>
      <c r="E17" s="175"/>
      <c r="F17" s="23"/>
      <c r="G17" s="25"/>
      <c r="H17" s="9">
        <f>H16+(H16*7/100)</f>
        <v>234.77338125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227.82509999999996</v>
      </c>
      <c r="D18" s="176" t="s">
        <v>15</v>
      </c>
      <c r="E18" s="176"/>
      <c r="F18" s="27"/>
      <c r="G18" s="26"/>
      <c r="H18" s="10">
        <f>H16+(H16*20/100)</f>
        <v>263.29725000000002</v>
      </c>
      <c r="I18" s="177" t="s">
        <v>15</v>
      </c>
      <c r="J18" s="178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79" t="s">
        <v>56</v>
      </c>
      <c r="E22" s="179"/>
      <c r="F22" s="179"/>
      <c r="G22" s="179"/>
      <c r="H22" s="179"/>
      <c r="I22" s="201" t="s">
        <v>57</v>
      </c>
      <c r="J22" s="47"/>
      <c r="K22" s="47"/>
      <c r="L22" s="47"/>
      <c r="M22" s="47"/>
      <c r="N22" s="163"/>
      <c r="O22" s="29"/>
    </row>
    <row r="23" spans="1:15" ht="23.25" thickBot="1" x14ac:dyDescent="0.3">
      <c r="A23" s="29"/>
      <c r="B23" s="71" t="str">
        <f>E11</f>
        <v>2025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202"/>
      <c r="J23" s="37"/>
      <c r="K23" s="37"/>
      <c r="L23" s="37"/>
      <c r="M23" s="37"/>
      <c r="N23" s="163"/>
      <c r="O23" s="29"/>
    </row>
    <row r="24" spans="1:15" ht="15.75" thickTop="1" x14ac:dyDescent="0.25">
      <c r="A24" s="29"/>
      <c r="B24" s="77" t="s">
        <v>23</v>
      </c>
      <c r="C24" s="78">
        <v>1</v>
      </c>
      <c r="D24" s="104">
        <f>C16*C24</f>
        <v>189.85424999999998</v>
      </c>
      <c r="E24" s="79">
        <f>D24*7.59/1000</f>
        <v>1.4409937574999998</v>
      </c>
      <c r="F24" s="80">
        <v>15</v>
      </c>
      <c r="G24" s="81">
        <f>D24*F24/100</f>
        <v>28.478137499999999</v>
      </c>
      <c r="H24" s="81">
        <f>D24-(G24+E24)</f>
        <v>159.93511874249998</v>
      </c>
      <c r="I24" s="82">
        <f t="shared" ref="I24:I34" si="0">H24</f>
        <v>159.93511874249998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38">
        <f>D25*F25/100</f>
        <v>0</v>
      </c>
      <c r="H25" s="38">
        <f t="shared" ref="H25:H35" si="1">D25-(G25+E25)</f>
        <v>0</v>
      </c>
      <c r="I25" s="84">
        <f t="shared" si="0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0</v>
      </c>
      <c r="D26" s="51">
        <f>C16*C26</f>
        <v>0</v>
      </c>
      <c r="E26" s="51">
        <f t="shared" ref="E26:E35" si="2">D26*7.59/1000</f>
        <v>0</v>
      </c>
      <c r="F26" s="55">
        <v>15</v>
      </c>
      <c r="G26" s="38">
        <f t="shared" ref="G26:G35" si="3">D26*F26/100</f>
        <v>0</v>
      </c>
      <c r="H26" s="38">
        <f t="shared" si="1"/>
        <v>0</v>
      </c>
      <c r="I26" s="84">
        <f t="shared" si="0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38">
        <f t="shared" si="3"/>
        <v>0</v>
      </c>
      <c r="H27" s="38">
        <f t="shared" si="1"/>
        <v>0</v>
      </c>
      <c r="I27" s="84">
        <f t="shared" si="0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38">
        <f t="shared" si="3"/>
        <v>0</v>
      </c>
      <c r="H28" s="38">
        <f t="shared" si="1"/>
        <v>0</v>
      </c>
      <c r="I28" s="84">
        <f t="shared" si="0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9">
        <f t="shared" si="3"/>
        <v>0</v>
      </c>
      <c r="H29" s="89">
        <f t="shared" si="1"/>
        <v>0</v>
      </c>
      <c r="I29" s="90">
        <f t="shared" si="0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219.41437500000001</v>
      </c>
      <c r="E30" s="79">
        <f t="shared" si="2"/>
        <v>1.6653551062500001</v>
      </c>
      <c r="F30" s="80">
        <v>15</v>
      </c>
      <c r="G30" s="81">
        <f t="shared" si="3"/>
        <v>32.912156250000002</v>
      </c>
      <c r="H30" s="81">
        <f t="shared" si="1"/>
        <v>184.83686364375001</v>
      </c>
      <c r="I30" s="82">
        <f t="shared" si="0"/>
        <v>184.83686364375001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38">
        <f t="shared" si="3"/>
        <v>0</v>
      </c>
      <c r="H31" s="38">
        <f t="shared" si="1"/>
        <v>0</v>
      </c>
      <c r="I31" s="84">
        <f t="shared" si="0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38">
        <f t="shared" si="3"/>
        <v>0</v>
      </c>
      <c r="H32" s="38">
        <f t="shared" si="1"/>
        <v>0</v>
      </c>
      <c r="I32" s="84">
        <f t="shared" si="0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38">
        <f t="shared" si="3"/>
        <v>0</v>
      </c>
      <c r="H33" s="38">
        <f t="shared" si="1"/>
        <v>0</v>
      </c>
      <c r="I33" s="84">
        <f t="shared" si="0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38">
        <f t="shared" si="3"/>
        <v>0</v>
      </c>
      <c r="H34" s="38">
        <f t="shared" si="1"/>
        <v>0</v>
      </c>
      <c r="I34" s="84">
        <f t="shared" si="0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9">
        <f t="shared" si="3"/>
        <v>0</v>
      </c>
      <c r="H35" s="89">
        <f t="shared" si="1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53" t="s">
        <v>58</v>
      </c>
      <c r="G36" s="154"/>
      <c r="H36" s="155"/>
      <c r="I36" s="159">
        <f>SUM(I24:I35)</f>
        <v>344.77198238624999</v>
      </c>
      <c r="J36" s="50"/>
      <c r="K36" s="154"/>
      <c r="L36" s="154"/>
      <c r="M36" s="154"/>
      <c r="N36" s="161"/>
      <c r="O36" s="29"/>
    </row>
    <row r="37" spans="1:16" ht="15.75" thickBot="1" x14ac:dyDescent="0.3">
      <c r="A37" s="29"/>
      <c r="B37" s="39"/>
      <c r="C37" s="39"/>
      <c r="D37" s="39"/>
      <c r="E37" s="39"/>
      <c r="F37" s="156"/>
      <c r="G37" s="157"/>
      <c r="H37" s="158"/>
      <c r="I37" s="160"/>
      <c r="J37" s="50"/>
      <c r="K37" s="154"/>
      <c r="L37" s="154"/>
      <c r="M37" s="154"/>
      <c r="N37" s="161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34"/>
      <c r="B40" s="150" t="s">
        <v>105</v>
      </c>
      <c r="C40" s="150"/>
      <c r="D40" s="150"/>
      <c r="E40" s="128" t="str">
        <f>E11</f>
        <v>2025</v>
      </c>
      <c r="F40" s="130" t="s">
        <v>106</v>
      </c>
      <c r="G40" s="150" t="s">
        <v>107</v>
      </c>
      <c r="H40" s="150"/>
      <c r="I40" s="133">
        <f>I36</f>
        <v>344.77198238624999</v>
      </c>
      <c r="J40" s="151" t="s">
        <v>68</v>
      </c>
      <c r="K40" s="151"/>
      <c r="L40" s="151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 t="s">
        <v>35</v>
      </c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62">
        <f ca="1">TODAY()</f>
        <v>45841</v>
      </c>
      <c r="L44" s="16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59</v>
      </c>
      <c r="L45" s="152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52" t="s">
        <v>6</v>
      </c>
      <c r="L46" s="152"/>
      <c r="M46" s="15"/>
      <c r="N46" s="13"/>
      <c r="O46" s="29"/>
    </row>
    <row r="47" spans="1:16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41"/>
      <c r="L47" s="41"/>
      <c r="M47" s="33"/>
      <c r="N47" s="29"/>
      <c r="O47" s="29"/>
    </row>
    <row r="48" spans="1:16" x14ac:dyDescent="0.25">
      <c r="A48" s="40" t="s">
        <v>36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38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  <row r="54" spans="1:16" x14ac:dyDescent="0.25">
      <c r="A54" s="40" t="s">
        <v>67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6"/>
      <c r="O54" s="36"/>
      <c r="P54" s="36"/>
    </row>
  </sheetData>
  <sheetProtection formatCells="0" formatColumns="0" formatRows="0"/>
  <mergeCells count="37">
    <mergeCell ref="C8:D8"/>
    <mergeCell ref="E8:G8"/>
    <mergeCell ref="F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B12:D12"/>
    <mergeCell ref="E12:F12"/>
    <mergeCell ref="D17:E17"/>
    <mergeCell ref="D18:E18"/>
    <mergeCell ref="I18:J18"/>
    <mergeCell ref="D14:E14"/>
    <mergeCell ref="D15:E15"/>
    <mergeCell ref="I15:J15"/>
    <mergeCell ref="D16:E16"/>
    <mergeCell ref="I16:J16"/>
    <mergeCell ref="N36:N37"/>
    <mergeCell ref="K44:L44"/>
    <mergeCell ref="K45:L45"/>
    <mergeCell ref="N22:N23"/>
    <mergeCell ref="G12:I12"/>
    <mergeCell ref="J12:K12"/>
    <mergeCell ref="D22:H22"/>
    <mergeCell ref="I22:I23"/>
    <mergeCell ref="B40:D40"/>
    <mergeCell ref="G40:H40"/>
    <mergeCell ref="J40:L40"/>
    <mergeCell ref="K46:L46"/>
    <mergeCell ref="F36:H37"/>
    <mergeCell ref="I36:I37"/>
    <mergeCell ref="K36:M37"/>
  </mergeCells>
  <conditionalFormatting sqref="E14 I2:I5">
    <cfRule type="cellIs" dxfId="2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54"/>
  <sheetViews>
    <sheetView zoomScaleNormal="100" workbookViewId="0">
      <selection activeCell="E12" sqref="E12:F12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9.140625" style="28" customWidth="1"/>
    <col min="4" max="4" width="7.28515625" style="28" customWidth="1"/>
    <col min="5" max="5" width="11.140625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11.710937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89" t="s">
        <v>53</v>
      </c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49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99" t="s">
        <v>41</v>
      </c>
      <c r="F10" s="199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140</v>
      </c>
      <c r="C15" s="101">
        <f>E12*B15</f>
        <v>141.75783999999999</v>
      </c>
      <c r="D15" s="175" t="s">
        <v>12</v>
      </c>
      <c r="E15" s="175"/>
      <c r="F15" s="23"/>
      <c r="G15" s="24">
        <v>140</v>
      </c>
      <c r="H15" s="9">
        <f>J12*G15</f>
        <v>163.82939999999999</v>
      </c>
      <c r="I15" s="192" t="s">
        <v>12</v>
      </c>
      <c r="J15" s="193"/>
      <c r="K15" s="23"/>
      <c r="L15" s="22"/>
      <c r="M15" s="22"/>
      <c r="N15" s="22"/>
      <c r="O15" s="29"/>
    </row>
    <row r="16" spans="1:15" x14ac:dyDescent="0.25">
      <c r="A16" s="29"/>
      <c r="B16" s="24"/>
      <c r="C16" s="96">
        <f>C15*2</f>
        <v>283.51567999999997</v>
      </c>
      <c r="D16" s="170" t="s">
        <v>70</v>
      </c>
      <c r="E16" s="170"/>
      <c r="F16" s="23"/>
      <c r="G16" s="24"/>
      <c r="H16" s="103">
        <f>H15*2</f>
        <v>327.65879999999999</v>
      </c>
      <c r="I16" s="170" t="s">
        <v>70</v>
      </c>
      <c r="J16" s="170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303.36177759999998</v>
      </c>
      <c r="D17" s="175" t="s">
        <v>14</v>
      </c>
      <c r="E17" s="175"/>
      <c r="F17" s="23"/>
      <c r="G17" s="25"/>
      <c r="H17" s="9">
        <f>H16+(H16*7/100)</f>
        <v>350.59491600000001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340.21881599999995</v>
      </c>
      <c r="D18" s="176" t="s">
        <v>15</v>
      </c>
      <c r="E18" s="176"/>
      <c r="F18" s="27"/>
      <c r="G18" s="26"/>
      <c r="H18" s="10">
        <f>H16+(H16*20/100)</f>
        <v>393.19056</v>
      </c>
      <c r="I18" s="177" t="s">
        <v>15</v>
      </c>
      <c r="J18" s="178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ht="15.75" thickBo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/>
      <c r="B22" s="52"/>
      <c r="C22" s="53"/>
      <c r="D22" s="179" t="s">
        <v>16</v>
      </c>
      <c r="E22" s="179"/>
      <c r="F22" s="179"/>
      <c r="G22" s="179"/>
      <c r="H22" s="179"/>
      <c r="I22" s="180" t="s">
        <v>39</v>
      </c>
      <c r="J22" s="47"/>
      <c r="K22" s="47"/>
      <c r="L22" s="47"/>
      <c r="M22" s="47"/>
      <c r="N22" s="163"/>
      <c r="O22" s="29"/>
    </row>
    <row r="23" spans="1:15" ht="23.25" thickBot="1" x14ac:dyDescent="0.3">
      <c r="A23" s="29"/>
      <c r="B23" s="71" t="str">
        <f>E11</f>
        <v>2025</v>
      </c>
      <c r="C23" s="72" t="s">
        <v>17</v>
      </c>
      <c r="D23" s="73" t="s">
        <v>18</v>
      </c>
      <c r="E23" s="73" t="s">
        <v>19</v>
      </c>
      <c r="F23" s="73" t="s">
        <v>20</v>
      </c>
      <c r="G23" s="73" t="s">
        <v>21</v>
      </c>
      <c r="H23" s="73" t="s">
        <v>22</v>
      </c>
      <c r="I23" s="181"/>
      <c r="J23" s="37"/>
      <c r="K23" s="37"/>
      <c r="L23" s="37"/>
      <c r="M23" s="37"/>
      <c r="N23" s="163"/>
      <c r="O23" s="29"/>
    </row>
    <row r="24" spans="1:15" ht="15.75" thickTop="1" x14ac:dyDescent="0.25">
      <c r="A24" s="29"/>
      <c r="B24" s="77" t="s">
        <v>23</v>
      </c>
      <c r="C24" s="78">
        <v>0</v>
      </c>
      <c r="D24" s="79">
        <f>C16*C24</f>
        <v>0</v>
      </c>
      <c r="E24" s="79">
        <f>D24*7.59/1000</f>
        <v>0</v>
      </c>
      <c r="F24" s="80">
        <v>15</v>
      </c>
      <c r="G24" s="79">
        <f>D24*F24/100</f>
        <v>0</v>
      </c>
      <c r="H24" s="81">
        <f t="shared" ref="H24:H35" si="0">(D24-(G24+E24))</f>
        <v>0</v>
      </c>
      <c r="I24" s="82">
        <f t="shared" ref="I24:I34" si="1">H24</f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24</v>
      </c>
      <c r="C25" s="54">
        <v>0</v>
      </c>
      <c r="D25" s="51">
        <f>C16*C25</f>
        <v>0</v>
      </c>
      <c r="E25" s="51">
        <f>D25*7.59/1000</f>
        <v>0</v>
      </c>
      <c r="F25" s="55">
        <v>15</v>
      </c>
      <c r="G25" s="51">
        <f>D25*F25/100</f>
        <v>0</v>
      </c>
      <c r="H25" s="38">
        <f t="shared" si="0"/>
        <v>0</v>
      </c>
      <c r="I25" s="84">
        <f t="shared" si="1"/>
        <v>0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25</v>
      </c>
      <c r="C26" s="54">
        <v>1</v>
      </c>
      <c r="D26" s="97">
        <f>C16*C26</f>
        <v>283.51567999999997</v>
      </c>
      <c r="E26" s="51">
        <f t="shared" ref="E26:E35" si="2">D26*7.59/1000</f>
        <v>2.1518840111999999</v>
      </c>
      <c r="F26" s="55">
        <v>15</v>
      </c>
      <c r="G26" s="51">
        <f t="shared" ref="G26:G35" si="3">D26*F26/100</f>
        <v>42.527351999999993</v>
      </c>
      <c r="H26" s="102">
        <f t="shared" si="0"/>
        <v>238.8364439888</v>
      </c>
      <c r="I26" s="84">
        <f t="shared" si="1"/>
        <v>238.8364439888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26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51">
        <f t="shared" si="3"/>
        <v>0</v>
      </c>
      <c r="H27" s="38">
        <f t="shared" si="0"/>
        <v>0</v>
      </c>
      <c r="I27" s="84">
        <f t="shared" si="1"/>
        <v>0</v>
      </c>
      <c r="J27" s="48"/>
      <c r="K27" s="49"/>
      <c r="L27" s="48"/>
      <c r="M27" s="48"/>
      <c r="N27" s="48"/>
      <c r="O27" s="29"/>
    </row>
    <row r="28" spans="1:15" x14ac:dyDescent="0.25">
      <c r="A28" s="29"/>
      <c r="B28" s="83" t="s">
        <v>27</v>
      </c>
      <c r="C28" s="54">
        <v>0</v>
      </c>
      <c r="D28" s="51">
        <f>C16*C28</f>
        <v>0</v>
      </c>
      <c r="E28" s="51">
        <f t="shared" si="2"/>
        <v>0</v>
      </c>
      <c r="F28" s="55">
        <v>15</v>
      </c>
      <c r="G28" s="51">
        <f t="shared" si="3"/>
        <v>0</v>
      </c>
      <c r="H28" s="38">
        <f t="shared" si="0"/>
        <v>0</v>
      </c>
      <c r="I28" s="84">
        <f t="shared" si="1"/>
        <v>0</v>
      </c>
      <c r="J28" s="48"/>
      <c r="K28" s="49"/>
      <c r="L28" s="48"/>
      <c r="M28" s="48"/>
      <c r="N28" s="48"/>
      <c r="O28" s="29"/>
    </row>
    <row r="29" spans="1:15" ht="15.75" thickBot="1" x14ac:dyDescent="0.3">
      <c r="A29" s="29"/>
      <c r="B29" s="85" t="s">
        <v>28</v>
      </c>
      <c r="C29" s="86">
        <v>0</v>
      </c>
      <c r="D29" s="87">
        <f>C16*C29</f>
        <v>0</v>
      </c>
      <c r="E29" s="87">
        <f t="shared" si="2"/>
        <v>0</v>
      </c>
      <c r="F29" s="88">
        <v>15</v>
      </c>
      <c r="G29" s="87">
        <f t="shared" si="3"/>
        <v>0</v>
      </c>
      <c r="H29" s="89">
        <f t="shared" si="0"/>
        <v>0</v>
      </c>
      <c r="I29" s="90">
        <f t="shared" si="1"/>
        <v>0</v>
      </c>
      <c r="J29" s="48"/>
      <c r="K29" s="49"/>
      <c r="L29" s="48"/>
      <c r="M29" s="48"/>
      <c r="N29" s="48"/>
      <c r="O29" s="29"/>
    </row>
    <row r="30" spans="1:15" ht="15.75" thickTop="1" x14ac:dyDescent="0.25">
      <c r="A30" s="29"/>
      <c r="B30" s="77" t="s">
        <v>29</v>
      </c>
      <c r="C30" s="78">
        <v>1</v>
      </c>
      <c r="D30" s="104">
        <f>H16*C30</f>
        <v>327.65879999999999</v>
      </c>
      <c r="E30" s="79">
        <f t="shared" si="2"/>
        <v>2.4869302919999998</v>
      </c>
      <c r="F30" s="80">
        <v>15</v>
      </c>
      <c r="G30" s="79">
        <f t="shared" si="3"/>
        <v>49.148819999999994</v>
      </c>
      <c r="H30" s="81">
        <f t="shared" si="0"/>
        <v>276.02304970799997</v>
      </c>
      <c r="I30" s="82">
        <f t="shared" si="1"/>
        <v>276.02304970799997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30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51">
        <f t="shared" si="3"/>
        <v>0</v>
      </c>
      <c r="H31" s="38">
        <f t="shared" si="0"/>
        <v>0</v>
      </c>
      <c r="I31" s="84">
        <f t="shared" si="1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31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51">
        <f t="shared" si="3"/>
        <v>0</v>
      </c>
      <c r="H32" s="38">
        <f t="shared" si="0"/>
        <v>0</v>
      </c>
      <c r="I32" s="84">
        <f t="shared" si="1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32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51">
        <f t="shared" si="3"/>
        <v>0</v>
      </c>
      <c r="H33" s="38">
        <f t="shared" si="0"/>
        <v>0</v>
      </c>
      <c r="I33" s="84">
        <f t="shared" si="1"/>
        <v>0</v>
      </c>
      <c r="J33" s="48"/>
      <c r="K33" s="49"/>
      <c r="L33" s="48"/>
      <c r="M33" s="48"/>
      <c r="N33" s="48"/>
      <c r="O33" s="29"/>
    </row>
    <row r="34" spans="1:16" x14ac:dyDescent="0.25">
      <c r="A34" s="29"/>
      <c r="B34" s="83" t="s">
        <v>33</v>
      </c>
      <c r="C34" s="54">
        <v>0</v>
      </c>
      <c r="D34" s="51">
        <f>H16*C34</f>
        <v>0</v>
      </c>
      <c r="E34" s="51">
        <f t="shared" si="2"/>
        <v>0</v>
      </c>
      <c r="F34" s="55">
        <v>15</v>
      </c>
      <c r="G34" s="51">
        <f t="shared" si="3"/>
        <v>0</v>
      </c>
      <c r="H34" s="38">
        <f t="shared" si="0"/>
        <v>0</v>
      </c>
      <c r="I34" s="84">
        <f t="shared" si="1"/>
        <v>0</v>
      </c>
      <c r="J34" s="48"/>
      <c r="K34" s="49"/>
      <c r="L34" s="48"/>
      <c r="M34" s="48"/>
      <c r="N34" s="48"/>
      <c r="O34" s="29"/>
    </row>
    <row r="35" spans="1:16" ht="15.75" thickBot="1" x14ac:dyDescent="0.3">
      <c r="A35" s="29"/>
      <c r="B35" s="85" t="s">
        <v>34</v>
      </c>
      <c r="C35" s="86">
        <v>0</v>
      </c>
      <c r="D35" s="87">
        <f>H16*C35</f>
        <v>0</v>
      </c>
      <c r="E35" s="87">
        <f t="shared" si="2"/>
        <v>0</v>
      </c>
      <c r="F35" s="88">
        <v>20</v>
      </c>
      <c r="G35" s="87">
        <f t="shared" si="3"/>
        <v>0</v>
      </c>
      <c r="H35" s="89">
        <f t="shared" si="0"/>
        <v>0</v>
      </c>
      <c r="I35" s="90">
        <f>H35</f>
        <v>0</v>
      </c>
      <c r="J35" s="48"/>
      <c r="K35" s="49"/>
      <c r="L35" s="48"/>
      <c r="M35" s="48"/>
      <c r="N35" s="48"/>
      <c r="O35" s="29"/>
    </row>
    <row r="36" spans="1:16" ht="14.45" customHeight="1" thickTop="1" x14ac:dyDescent="0.25">
      <c r="A36" s="29"/>
      <c r="B36" s="39"/>
      <c r="C36" s="39"/>
      <c r="D36" s="39"/>
      <c r="E36" s="39"/>
      <c r="F36" s="153" t="s">
        <v>40</v>
      </c>
      <c r="G36" s="154"/>
      <c r="H36" s="155"/>
      <c r="I36" s="159">
        <f>SUM(I24:I35)</f>
        <v>514.85949369679997</v>
      </c>
      <c r="J36" s="50"/>
      <c r="K36" s="154"/>
      <c r="L36" s="154"/>
      <c r="M36" s="154"/>
      <c r="N36" s="161"/>
      <c r="O36" s="29"/>
    </row>
    <row r="37" spans="1:16" ht="15.75" thickBot="1" x14ac:dyDescent="0.3">
      <c r="A37" s="29"/>
      <c r="B37" s="39"/>
      <c r="C37" s="39"/>
      <c r="D37" s="39"/>
      <c r="E37" s="39"/>
      <c r="F37" s="156"/>
      <c r="G37" s="157"/>
      <c r="H37" s="158"/>
      <c r="I37" s="160"/>
      <c r="J37" s="50"/>
      <c r="K37" s="154"/>
      <c r="L37" s="154"/>
      <c r="M37" s="154"/>
      <c r="N37" s="161"/>
      <c r="O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6" x14ac:dyDescent="0.25">
      <c r="A40" s="134"/>
      <c r="B40" s="150" t="s">
        <v>105</v>
      </c>
      <c r="C40" s="150"/>
      <c r="D40" s="150"/>
      <c r="E40" s="128" t="str">
        <f>E11</f>
        <v>2025</v>
      </c>
      <c r="F40" s="130" t="s">
        <v>106</v>
      </c>
      <c r="G40" s="150" t="s">
        <v>107</v>
      </c>
      <c r="H40" s="150"/>
      <c r="I40" s="133">
        <f>I36</f>
        <v>514.85949369679997</v>
      </c>
      <c r="J40" s="151" t="s">
        <v>68</v>
      </c>
      <c r="K40" s="151"/>
      <c r="L40" s="151"/>
      <c r="M40" s="14"/>
      <c r="N40" s="14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 t="s">
        <v>35</v>
      </c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5"/>
      <c r="L43" s="15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5">
        <f ca="1">TODAY()</f>
        <v>45841</v>
      </c>
      <c r="K44" s="162"/>
      <c r="L44" s="16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0" t="s">
        <v>52</v>
      </c>
      <c r="K45" s="152"/>
      <c r="L45" s="152"/>
      <c r="M45" s="15"/>
      <c r="N45" s="13"/>
      <c r="O45" s="29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0" t="s">
        <v>6</v>
      </c>
      <c r="K46" s="152"/>
      <c r="L46" s="152"/>
      <c r="M46" s="15"/>
      <c r="N46" s="13"/>
      <c r="O46" s="29"/>
    </row>
    <row r="47" spans="1:16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41"/>
      <c r="L47" s="41"/>
      <c r="M47" s="33"/>
      <c r="N47" s="29"/>
      <c r="O47" s="29"/>
    </row>
    <row r="48" spans="1:16" x14ac:dyDescent="0.25">
      <c r="A48" s="40" t="s">
        <v>36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37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38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  <row r="53" spans="1:16" x14ac:dyDescent="0.25">
      <c r="A53" s="40" t="s">
        <v>66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6"/>
      <c r="O53" s="36"/>
      <c r="P53" s="36"/>
    </row>
    <row r="54" spans="1:16" x14ac:dyDescent="0.25">
      <c r="A54" s="40" t="s">
        <v>67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6"/>
      <c r="O54" s="36"/>
      <c r="P54" s="36"/>
    </row>
  </sheetData>
  <sheetProtection formatCells="0" formatColumns="0" formatRows="0"/>
  <mergeCells count="37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B12:D12"/>
    <mergeCell ref="E12:F12"/>
    <mergeCell ref="D17:E17"/>
    <mergeCell ref="D18:E18"/>
    <mergeCell ref="I18:J18"/>
    <mergeCell ref="D14:E14"/>
    <mergeCell ref="D15:E15"/>
    <mergeCell ref="I15:J15"/>
    <mergeCell ref="D16:E16"/>
    <mergeCell ref="I16:J16"/>
    <mergeCell ref="N36:N37"/>
    <mergeCell ref="K44:L44"/>
    <mergeCell ref="K45:L45"/>
    <mergeCell ref="N22:N23"/>
    <mergeCell ref="G12:I12"/>
    <mergeCell ref="J12:K12"/>
    <mergeCell ref="D22:H22"/>
    <mergeCell ref="I22:I23"/>
    <mergeCell ref="B40:D40"/>
    <mergeCell ref="G40:H40"/>
    <mergeCell ref="J40:L40"/>
    <mergeCell ref="K46:L46"/>
    <mergeCell ref="F36:H37"/>
    <mergeCell ref="I36:I37"/>
    <mergeCell ref="K36:M37"/>
  </mergeCells>
  <conditionalFormatting sqref="E14 I2:I5">
    <cfRule type="cellIs" dxfId="1" priority="1" operator="greaterThan">
      <formula>0</formula>
    </cfRule>
  </conditionalFormatting>
  <dataValidations count="3">
    <dataValidation type="list" allowBlank="1" showErrorMessage="1" sqref="F24:F35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2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P52"/>
  <sheetViews>
    <sheetView zoomScaleNormal="100" workbookViewId="0">
      <selection activeCell="E11" sqref="E11:F11"/>
    </sheetView>
  </sheetViews>
  <sheetFormatPr defaultRowHeight="15" x14ac:dyDescent="0.25"/>
  <cols>
    <col min="1" max="1" width="3.28515625" style="28" customWidth="1"/>
    <col min="2" max="2" width="7.7109375" style="28" customWidth="1"/>
    <col min="3" max="3" width="10.7109375" style="28" customWidth="1"/>
    <col min="4" max="4" width="7.28515625" style="28" customWidth="1"/>
    <col min="5" max="5" width="9" style="28" customWidth="1"/>
    <col min="6" max="6" width="7.28515625" style="28" customWidth="1"/>
    <col min="7" max="7" width="8.5703125" style="28" customWidth="1"/>
    <col min="8" max="8" width="9.28515625" style="28" customWidth="1"/>
    <col min="9" max="9" width="7.5703125" style="28" customWidth="1"/>
    <col min="10" max="10" width="9.140625" style="28" customWidth="1"/>
    <col min="11" max="11" width="5.7109375" style="28" customWidth="1"/>
    <col min="12" max="12" width="6.42578125" style="28" customWidth="1"/>
    <col min="13" max="13" width="7.28515625" style="28" customWidth="1"/>
    <col min="14" max="14" width="6.7109375" style="28" customWidth="1"/>
    <col min="15" max="16384" width="9.140625" style="28"/>
  </cols>
  <sheetData>
    <row r="2" spans="1:15" ht="18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29"/>
      <c r="B3" s="30"/>
      <c r="C3" s="30"/>
      <c r="D3" s="30"/>
      <c r="E3" s="30"/>
      <c r="F3" s="30"/>
      <c r="G3" s="189" t="s">
        <v>51</v>
      </c>
      <c r="H3" s="189"/>
      <c r="I3" s="189"/>
      <c r="J3" s="30"/>
      <c r="K3" s="30"/>
      <c r="L3" s="30"/>
      <c r="M3" s="30"/>
      <c r="N3" s="30"/>
      <c r="O3" s="29"/>
    </row>
    <row r="4" spans="1:15" x14ac:dyDescent="0.25">
      <c r="A4" s="29"/>
      <c r="B4" s="18"/>
      <c r="C4" s="188" t="s">
        <v>1</v>
      </c>
      <c r="D4" s="188"/>
      <c r="E4" s="188"/>
      <c r="F4" s="188"/>
      <c r="G4" s="188"/>
      <c r="H4" s="31"/>
      <c r="I4" s="32"/>
      <c r="J4" s="32"/>
      <c r="K4" s="32"/>
      <c r="L4" s="32"/>
      <c r="M4" s="32"/>
      <c r="N4" s="32"/>
      <c r="O4" s="29"/>
    </row>
    <row r="5" spans="1:15" x14ac:dyDescent="0.25">
      <c r="A5" s="29"/>
      <c r="B5" s="16"/>
      <c r="C5" s="188"/>
      <c r="D5" s="188"/>
      <c r="E5" s="188"/>
      <c r="F5" s="188"/>
      <c r="G5" s="188"/>
      <c r="H5" s="31"/>
      <c r="I5" s="32"/>
      <c r="J5" s="33"/>
      <c r="K5" s="33"/>
      <c r="L5" s="33"/>
      <c r="M5" s="29"/>
      <c r="N5" s="29"/>
      <c r="O5" s="29"/>
    </row>
    <row r="6" spans="1:15" x14ac:dyDescent="0.25">
      <c r="A6" s="29"/>
      <c r="B6" s="16"/>
      <c r="C6" s="4" t="s">
        <v>2</v>
      </c>
      <c r="D6" s="4"/>
      <c r="E6" s="182" t="s">
        <v>69</v>
      </c>
      <c r="F6" s="182"/>
      <c r="G6" s="182"/>
      <c r="H6" s="182"/>
      <c r="I6" s="182"/>
      <c r="J6" s="33"/>
      <c r="K6" s="33"/>
      <c r="L6" s="33"/>
      <c r="M6" s="29"/>
      <c r="N6" s="29"/>
      <c r="O6" s="29"/>
    </row>
    <row r="7" spans="1:15" x14ac:dyDescent="0.25">
      <c r="A7" s="29"/>
      <c r="B7" s="16"/>
      <c r="C7" s="183" t="s">
        <v>3</v>
      </c>
      <c r="D7" s="183"/>
      <c r="E7" s="182">
        <v>1111111</v>
      </c>
      <c r="F7" s="182"/>
      <c r="G7" s="182"/>
      <c r="H7" s="3"/>
      <c r="I7" s="45"/>
      <c r="J7" s="33"/>
      <c r="K7" s="33"/>
      <c r="L7" s="33"/>
      <c r="M7" s="29"/>
      <c r="N7" s="29"/>
      <c r="O7" s="29"/>
    </row>
    <row r="8" spans="1:15" x14ac:dyDescent="0.25">
      <c r="A8" s="29"/>
      <c r="B8" s="16"/>
      <c r="C8" s="183" t="s">
        <v>4</v>
      </c>
      <c r="D8" s="183"/>
      <c r="E8" s="182" t="s">
        <v>49</v>
      </c>
      <c r="F8" s="182"/>
      <c r="G8" s="182"/>
      <c r="H8" s="3"/>
      <c r="I8" s="2"/>
      <c r="J8" s="33"/>
      <c r="K8" s="33"/>
      <c r="L8" s="33"/>
      <c r="M8" s="29"/>
      <c r="N8" s="29"/>
      <c r="O8" s="29"/>
    </row>
    <row r="9" spans="1:15" x14ac:dyDescent="0.25">
      <c r="A9" s="29"/>
      <c r="B9" s="5" t="s">
        <v>5</v>
      </c>
      <c r="C9" s="5"/>
      <c r="D9" s="5"/>
      <c r="E9" s="182" t="s">
        <v>42</v>
      </c>
      <c r="F9" s="182"/>
      <c r="G9" s="67"/>
      <c r="H9" s="3"/>
      <c r="I9" s="6"/>
      <c r="J9" s="18"/>
      <c r="K9" s="18"/>
      <c r="L9" s="18"/>
      <c r="M9" s="18"/>
      <c r="N9" s="18"/>
      <c r="O9" s="29"/>
    </row>
    <row r="10" spans="1:15" x14ac:dyDescent="0.25">
      <c r="A10" s="29"/>
      <c r="B10" s="16"/>
      <c r="C10" s="183" t="s">
        <v>7</v>
      </c>
      <c r="D10" s="183"/>
      <c r="E10" s="199" t="s">
        <v>41</v>
      </c>
      <c r="F10" s="199"/>
      <c r="G10" s="17"/>
      <c r="H10" s="17"/>
      <c r="I10" s="17"/>
      <c r="J10" s="17"/>
      <c r="K10" s="17"/>
      <c r="L10" s="17"/>
      <c r="M10" s="17"/>
      <c r="N10" s="17"/>
      <c r="O10" s="29"/>
    </row>
    <row r="11" spans="1:15" ht="15.75" thickBot="1" x14ac:dyDescent="0.3">
      <c r="A11" s="42"/>
      <c r="B11" s="185" t="s">
        <v>8</v>
      </c>
      <c r="C11" s="186"/>
      <c r="D11" s="186"/>
      <c r="E11" s="187" t="s">
        <v>87</v>
      </c>
      <c r="F11" s="187"/>
      <c r="G11" s="43"/>
      <c r="H11" s="43"/>
      <c r="I11" s="43"/>
      <c r="J11" s="34"/>
      <c r="K11" s="34"/>
      <c r="L11" s="34"/>
      <c r="M11" s="29"/>
    </row>
    <row r="12" spans="1:15" x14ac:dyDescent="0.25">
      <c r="A12" s="42"/>
      <c r="B12" s="194" t="str">
        <f>katsayi!B1</f>
        <v>OCAK AYI KATSAYISI</v>
      </c>
      <c r="C12" s="195"/>
      <c r="D12" s="195"/>
      <c r="E12" s="166">
        <f>IF($E$11="","",VLOOKUP($E$11,katsayi!$B$2:$E$320,2,FALSE))</f>
        <v>1.012556</v>
      </c>
      <c r="F12" s="167"/>
      <c r="G12" s="190" t="str">
        <f>katsayi!D1</f>
        <v>TEMMUZ AYI KATSAYISI</v>
      </c>
      <c r="H12" s="191"/>
      <c r="I12" s="191"/>
      <c r="J12" s="166">
        <f>IF($E$11="","",VLOOKUP($E$11,katsayi!$B$2:$E$320,4,FALSE))</f>
        <v>1.17021</v>
      </c>
      <c r="K12" s="167"/>
      <c r="L12" s="22"/>
      <c r="M12" s="35"/>
      <c r="N12" s="35"/>
      <c r="O12" s="29"/>
    </row>
    <row r="13" spans="1:15" x14ac:dyDescent="0.25">
      <c r="A13" s="29"/>
      <c r="B13" s="20"/>
      <c r="C13" s="19"/>
      <c r="D13" s="19"/>
      <c r="E13" s="19"/>
      <c r="F13" s="21"/>
      <c r="G13" s="20"/>
      <c r="H13" s="22"/>
      <c r="I13" s="22"/>
      <c r="J13" s="22"/>
      <c r="K13" s="23"/>
      <c r="L13" s="22"/>
      <c r="M13" s="22"/>
      <c r="N13" s="22"/>
      <c r="O13" s="29"/>
    </row>
    <row r="14" spans="1:15" x14ac:dyDescent="0.25">
      <c r="A14" s="29"/>
      <c r="B14" s="7" t="s">
        <v>9</v>
      </c>
      <c r="C14" s="8" t="s">
        <v>10</v>
      </c>
      <c r="D14" s="168" t="s">
        <v>11</v>
      </c>
      <c r="E14" s="169"/>
      <c r="F14" s="23"/>
      <c r="G14" s="7" t="s">
        <v>9</v>
      </c>
      <c r="H14" s="8" t="s">
        <v>10</v>
      </c>
      <c r="I14" s="65" t="s">
        <v>11</v>
      </c>
      <c r="J14" s="66"/>
      <c r="K14" s="23"/>
      <c r="L14" s="22"/>
      <c r="M14" s="22"/>
      <c r="N14" s="22"/>
      <c r="O14" s="29"/>
    </row>
    <row r="15" spans="1:15" x14ac:dyDescent="0.25">
      <c r="A15" s="29"/>
      <c r="B15" s="24">
        <v>150</v>
      </c>
      <c r="C15" s="94">
        <f>E12*B15</f>
        <v>151.88339999999999</v>
      </c>
      <c r="D15" s="175" t="s">
        <v>61</v>
      </c>
      <c r="E15" s="175"/>
      <c r="F15" s="23"/>
      <c r="G15" s="24">
        <v>150</v>
      </c>
      <c r="H15" s="9">
        <f>J12*G15</f>
        <v>175.53149999999999</v>
      </c>
      <c r="I15" s="175" t="s">
        <v>61</v>
      </c>
      <c r="J15" s="175"/>
      <c r="K15" s="23"/>
      <c r="L15" s="22"/>
      <c r="M15" s="22"/>
      <c r="N15" s="22"/>
      <c r="O15" s="29"/>
    </row>
    <row r="16" spans="1:15" x14ac:dyDescent="0.25">
      <c r="A16" s="29"/>
      <c r="B16" s="24"/>
      <c r="C16" s="96">
        <f>C15*2</f>
        <v>303.76679999999999</v>
      </c>
      <c r="D16" s="170" t="s">
        <v>71</v>
      </c>
      <c r="E16" s="170"/>
      <c r="F16" s="23"/>
      <c r="G16" s="24"/>
      <c r="H16" s="103">
        <f>H15*2</f>
        <v>351.06299999999999</v>
      </c>
      <c r="I16" s="170" t="s">
        <v>71</v>
      </c>
      <c r="J16" s="170"/>
      <c r="K16" s="23"/>
      <c r="L16" s="22"/>
      <c r="M16" s="22"/>
      <c r="N16" s="22"/>
      <c r="O16" s="29"/>
    </row>
    <row r="17" spans="1:15" x14ac:dyDescent="0.25">
      <c r="A17" s="29"/>
      <c r="B17" s="25"/>
      <c r="C17" s="94">
        <f>C16+(C16*7/100)</f>
        <v>325.03047599999996</v>
      </c>
      <c r="D17" s="175" t="s">
        <v>14</v>
      </c>
      <c r="E17" s="175"/>
      <c r="F17" s="23"/>
      <c r="G17" s="25"/>
      <c r="H17" s="9">
        <f>H16+(H16*7/100)</f>
        <v>375.63740999999999</v>
      </c>
      <c r="I17" s="64" t="s">
        <v>14</v>
      </c>
      <c r="J17" s="64"/>
      <c r="K17" s="23"/>
      <c r="L17" s="22"/>
      <c r="M17" s="22"/>
      <c r="N17" s="44"/>
      <c r="O17" s="29"/>
    </row>
    <row r="18" spans="1:15" ht="15.75" thickBot="1" x14ac:dyDescent="0.3">
      <c r="A18" s="29"/>
      <c r="B18" s="26"/>
      <c r="C18" s="95">
        <f>C16+(C16*20/100)</f>
        <v>364.52015999999998</v>
      </c>
      <c r="D18" s="176" t="s">
        <v>15</v>
      </c>
      <c r="E18" s="176"/>
      <c r="F18" s="27"/>
      <c r="G18" s="26"/>
      <c r="H18" s="10">
        <f>H16+(H16*20/100)</f>
        <v>421.2756</v>
      </c>
      <c r="I18" s="177" t="s">
        <v>15</v>
      </c>
      <c r="J18" s="178"/>
      <c r="K18" s="27"/>
      <c r="L18" s="22"/>
      <c r="M18" s="22"/>
      <c r="N18" s="22"/>
      <c r="O18" s="29"/>
    </row>
    <row r="19" spans="1:1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15.75" thickBo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5">
      <c r="A21" s="29"/>
      <c r="B21" s="52"/>
      <c r="C21" s="53"/>
      <c r="D21" s="179" t="s">
        <v>16</v>
      </c>
      <c r="E21" s="179"/>
      <c r="F21" s="179"/>
      <c r="G21" s="179"/>
      <c r="H21" s="179"/>
      <c r="I21" s="180" t="s">
        <v>39</v>
      </c>
      <c r="J21" s="47"/>
      <c r="K21" s="47"/>
      <c r="L21" s="47"/>
      <c r="M21" s="47"/>
      <c r="N21" s="163"/>
      <c r="O21" s="29"/>
    </row>
    <row r="22" spans="1:15" ht="23.25" thickBot="1" x14ac:dyDescent="0.3">
      <c r="A22" s="29"/>
      <c r="B22" s="71" t="str">
        <f>E11</f>
        <v>2025</v>
      </c>
      <c r="C22" s="72" t="s">
        <v>17</v>
      </c>
      <c r="D22" s="73" t="s">
        <v>18</v>
      </c>
      <c r="E22" s="73" t="s">
        <v>19</v>
      </c>
      <c r="F22" s="73" t="s">
        <v>20</v>
      </c>
      <c r="G22" s="73" t="s">
        <v>21</v>
      </c>
      <c r="H22" s="73" t="s">
        <v>22</v>
      </c>
      <c r="I22" s="181"/>
      <c r="J22" s="37"/>
      <c r="K22" s="37"/>
      <c r="L22" s="37"/>
      <c r="M22" s="37"/>
      <c r="N22" s="163"/>
      <c r="O22" s="29"/>
    </row>
    <row r="23" spans="1:15" ht="15.75" thickTop="1" x14ac:dyDescent="0.25">
      <c r="A23" s="29"/>
      <c r="B23" s="77" t="s">
        <v>23</v>
      </c>
      <c r="C23" s="78">
        <v>0</v>
      </c>
      <c r="D23" s="79">
        <f>C16*C23</f>
        <v>0</v>
      </c>
      <c r="E23" s="79">
        <f>D23*7.59/1000</f>
        <v>0</v>
      </c>
      <c r="F23" s="80">
        <v>15</v>
      </c>
      <c r="G23" s="79">
        <f>D23*F23/100</f>
        <v>0</v>
      </c>
      <c r="H23" s="81">
        <f t="shared" ref="H23:H34" si="0">(D23-(G23+E23))</f>
        <v>0</v>
      </c>
      <c r="I23" s="82">
        <f t="shared" ref="I23:I33" si="1">H23</f>
        <v>0</v>
      </c>
      <c r="J23" s="48"/>
      <c r="K23" s="49"/>
      <c r="L23" s="48"/>
      <c r="M23" s="48"/>
      <c r="N23" s="48"/>
      <c r="O23" s="29"/>
    </row>
    <row r="24" spans="1:15" x14ac:dyDescent="0.25">
      <c r="A24" s="29"/>
      <c r="B24" s="83" t="s">
        <v>24</v>
      </c>
      <c r="C24" s="54">
        <v>0</v>
      </c>
      <c r="D24" s="51">
        <f>C16*C24</f>
        <v>0</v>
      </c>
      <c r="E24" s="51">
        <f>D24*7.59/1000</f>
        <v>0</v>
      </c>
      <c r="F24" s="55">
        <v>15</v>
      </c>
      <c r="G24" s="51">
        <f>D24*F24/100</f>
        <v>0</v>
      </c>
      <c r="H24" s="38">
        <f t="shared" si="0"/>
        <v>0</v>
      </c>
      <c r="I24" s="84">
        <f t="shared" si="1"/>
        <v>0</v>
      </c>
      <c r="J24" s="48"/>
      <c r="K24" s="49"/>
      <c r="L24" s="48"/>
      <c r="M24" s="48"/>
      <c r="N24" s="48"/>
      <c r="O24" s="29"/>
    </row>
    <row r="25" spans="1:15" x14ac:dyDescent="0.25">
      <c r="A25" s="29"/>
      <c r="B25" s="83" t="s">
        <v>25</v>
      </c>
      <c r="C25" s="54">
        <v>1</v>
      </c>
      <c r="D25" s="97">
        <f>C16*C25</f>
        <v>303.76679999999999</v>
      </c>
      <c r="E25" s="51">
        <f t="shared" ref="E25:E34" si="2">D25*7.59/1000</f>
        <v>2.3055900119999997</v>
      </c>
      <c r="F25" s="55">
        <v>15</v>
      </c>
      <c r="G25" s="51">
        <f t="shared" ref="G25:G34" si="3">D25*F25/100</f>
        <v>45.565019999999997</v>
      </c>
      <c r="H25" s="102">
        <f t="shared" si="0"/>
        <v>255.896189988</v>
      </c>
      <c r="I25" s="84">
        <f t="shared" si="1"/>
        <v>255.896189988</v>
      </c>
      <c r="J25" s="48"/>
      <c r="K25" s="49"/>
      <c r="L25" s="48"/>
      <c r="M25" s="48"/>
      <c r="N25" s="48"/>
      <c r="O25" s="29"/>
    </row>
    <row r="26" spans="1:15" x14ac:dyDescent="0.25">
      <c r="A26" s="29"/>
      <c r="B26" s="83" t="s">
        <v>26</v>
      </c>
      <c r="C26" s="54">
        <v>0</v>
      </c>
      <c r="D26" s="51">
        <f>C16*C26</f>
        <v>0</v>
      </c>
      <c r="E26" s="51">
        <f t="shared" si="2"/>
        <v>0</v>
      </c>
      <c r="F26" s="55">
        <v>15</v>
      </c>
      <c r="G26" s="51">
        <f t="shared" si="3"/>
        <v>0</v>
      </c>
      <c r="H26" s="38">
        <f t="shared" si="0"/>
        <v>0</v>
      </c>
      <c r="I26" s="84">
        <f t="shared" si="1"/>
        <v>0</v>
      </c>
      <c r="J26" s="48"/>
      <c r="K26" s="49"/>
      <c r="L26" s="48"/>
      <c r="M26" s="48"/>
      <c r="N26" s="48"/>
      <c r="O26" s="29"/>
    </row>
    <row r="27" spans="1:15" x14ac:dyDescent="0.25">
      <c r="A27" s="29"/>
      <c r="B27" s="83" t="s">
        <v>27</v>
      </c>
      <c r="C27" s="54">
        <v>0</v>
      </c>
      <c r="D27" s="51">
        <f>C16*C27</f>
        <v>0</v>
      </c>
      <c r="E27" s="51">
        <f t="shared" si="2"/>
        <v>0</v>
      </c>
      <c r="F27" s="55">
        <v>15</v>
      </c>
      <c r="G27" s="51">
        <f t="shared" si="3"/>
        <v>0</v>
      </c>
      <c r="H27" s="38">
        <f t="shared" si="0"/>
        <v>0</v>
      </c>
      <c r="I27" s="84">
        <f t="shared" si="1"/>
        <v>0</v>
      </c>
      <c r="J27" s="48"/>
      <c r="K27" s="49"/>
      <c r="L27" s="48"/>
      <c r="M27" s="48"/>
      <c r="N27" s="48"/>
      <c r="O27" s="29"/>
    </row>
    <row r="28" spans="1:15" ht="15.75" thickBot="1" x14ac:dyDescent="0.3">
      <c r="A28" s="29"/>
      <c r="B28" s="85" t="s">
        <v>28</v>
      </c>
      <c r="C28" s="86">
        <v>0</v>
      </c>
      <c r="D28" s="87">
        <f>C16*C28</f>
        <v>0</v>
      </c>
      <c r="E28" s="87">
        <f t="shared" si="2"/>
        <v>0</v>
      </c>
      <c r="F28" s="88">
        <v>15</v>
      </c>
      <c r="G28" s="87">
        <f t="shared" si="3"/>
        <v>0</v>
      </c>
      <c r="H28" s="89">
        <f t="shared" si="0"/>
        <v>0</v>
      </c>
      <c r="I28" s="90">
        <f t="shared" si="1"/>
        <v>0</v>
      </c>
      <c r="J28" s="48"/>
      <c r="K28" s="49"/>
      <c r="L28" s="48"/>
      <c r="M28" s="48"/>
      <c r="N28" s="48"/>
      <c r="O28" s="29"/>
    </row>
    <row r="29" spans="1:15" ht="15.75" thickTop="1" x14ac:dyDescent="0.25">
      <c r="A29" s="29"/>
      <c r="B29" s="77" t="s">
        <v>29</v>
      </c>
      <c r="C29" s="78">
        <v>1</v>
      </c>
      <c r="D29" s="104">
        <f>H16*C29</f>
        <v>351.06299999999999</v>
      </c>
      <c r="E29" s="79">
        <f t="shared" si="2"/>
        <v>2.6645681699999999</v>
      </c>
      <c r="F29" s="80">
        <v>15</v>
      </c>
      <c r="G29" s="79">
        <f t="shared" si="3"/>
        <v>52.65945</v>
      </c>
      <c r="H29" s="81">
        <f t="shared" si="0"/>
        <v>295.73898183</v>
      </c>
      <c r="I29" s="82">
        <f t="shared" si="1"/>
        <v>295.73898183</v>
      </c>
      <c r="J29" s="48"/>
      <c r="K29" s="49"/>
      <c r="L29" s="48"/>
      <c r="M29" s="48"/>
      <c r="N29" s="48"/>
      <c r="O29" s="29"/>
    </row>
    <row r="30" spans="1:15" x14ac:dyDescent="0.25">
      <c r="A30" s="29"/>
      <c r="B30" s="83" t="s">
        <v>30</v>
      </c>
      <c r="C30" s="54">
        <v>0</v>
      </c>
      <c r="D30" s="51">
        <f>H16*C30</f>
        <v>0</v>
      </c>
      <c r="E30" s="51">
        <f t="shared" si="2"/>
        <v>0</v>
      </c>
      <c r="F30" s="55">
        <v>15</v>
      </c>
      <c r="G30" s="51">
        <f t="shared" si="3"/>
        <v>0</v>
      </c>
      <c r="H30" s="38">
        <f t="shared" si="0"/>
        <v>0</v>
      </c>
      <c r="I30" s="84">
        <f t="shared" si="1"/>
        <v>0</v>
      </c>
      <c r="J30" s="48"/>
      <c r="K30" s="49"/>
      <c r="L30" s="48"/>
      <c r="M30" s="48"/>
      <c r="N30" s="48"/>
      <c r="O30" s="29"/>
    </row>
    <row r="31" spans="1:15" x14ac:dyDescent="0.25">
      <c r="A31" s="29"/>
      <c r="B31" s="83" t="s">
        <v>31</v>
      </c>
      <c r="C31" s="54">
        <v>0</v>
      </c>
      <c r="D31" s="51">
        <f>H16*C31</f>
        <v>0</v>
      </c>
      <c r="E31" s="51">
        <f t="shared" si="2"/>
        <v>0</v>
      </c>
      <c r="F31" s="55">
        <v>15</v>
      </c>
      <c r="G31" s="51">
        <f t="shared" si="3"/>
        <v>0</v>
      </c>
      <c r="H31" s="38">
        <f t="shared" si="0"/>
        <v>0</v>
      </c>
      <c r="I31" s="84">
        <f t="shared" si="1"/>
        <v>0</v>
      </c>
      <c r="J31" s="48"/>
      <c r="K31" s="49"/>
      <c r="L31" s="48"/>
      <c r="M31" s="48"/>
      <c r="N31" s="48"/>
      <c r="O31" s="29"/>
    </row>
    <row r="32" spans="1:15" x14ac:dyDescent="0.25">
      <c r="A32" s="29"/>
      <c r="B32" s="83" t="s">
        <v>32</v>
      </c>
      <c r="C32" s="54">
        <v>0</v>
      </c>
      <c r="D32" s="51">
        <f>H16*C32</f>
        <v>0</v>
      </c>
      <c r="E32" s="51">
        <f t="shared" si="2"/>
        <v>0</v>
      </c>
      <c r="F32" s="55">
        <v>15</v>
      </c>
      <c r="G32" s="51">
        <f t="shared" si="3"/>
        <v>0</v>
      </c>
      <c r="H32" s="38">
        <f t="shared" si="0"/>
        <v>0</v>
      </c>
      <c r="I32" s="84">
        <f t="shared" si="1"/>
        <v>0</v>
      </c>
      <c r="J32" s="48"/>
      <c r="K32" s="49"/>
      <c r="L32" s="48"/>
      <c r="M32" s="48"/>
      <c r="N32" s="48"/>
      <c r="O32" s="29"/>
    </row>
    <row r="33" spans="1:16" x14ac:dyDescent="0.25">
      <c r="A33" s="29"/>
      <c r="B33" s="83" t="s">
        <v>33</v>
      </c>
      <c r="C33" s="54">
        <v>0</v>
      </c>
      <c r="D33" s="51">
        <f>H16*C33</f>
        <v>0</v>
      </c>
      <c r="E33" s="51">
        <f t="shared" si="2"/>
        <v>0</v>
      </c>
      <c r="F33" s="55">
        <v>15</v>
      </c>
      <c r="G33" s="51">
        <f t="shared" si="3"/>
        <v>0</v>
      </c>
      <c r="H33" s="38">
        <f t="shared" si="0"/>
        <v>0</v>
      </c>
      <c r="I33" s="84">
        <f t="shared" si="1"/>
        <v>0</v>
      </c>
      <c r="J33" s="48"/>
      <c r="K33" s="49"/>
      <c r="L33" s="48"/>
      <c r="M33" s="48"/>
      <c r="N33" s="48"/>
      <c r="O33" s="29"/>
    </row>
    <row r="34" spans="1:16" ht="15.75" thickBot="1" x14ac:dyDescent="0.3">
      <c r="A34" s="29"/>
      <c r="B34" s="85" t="s">
        <v>34</v>
      </c>
      <c r="C34" s="86">
        <v>0</v>
      </c>
      <c r="D34" s="87">
        <f>H16*C34</f>
        <v>0</v>
      </c>
      <c r="E34" s="87">
        <f t="shared" si="2"/>
        <v>0</v>
      </c>
      <c r="F34" s="88">
        <v>20</v>
      </c>
      <c r="G34" s="87">
        <f t="shared" si="3"/>
        <v>0</v>
      </c>
      <c r="H34" s="89">
        <f t="shared" si="0"/>
        <v>0</v>
      </c>
      <c r="I34" s="90">
        <f>H34</f>
        <v>0</v>
      </c>
      <c r="J34" s="48"/>
      <c r="K34" s="49"/>
      <c r="L34" s="48"/>
      <c r="M34" s="48"/>
      <c r="N34" s="48"/>
      <c r="O34" s="29"/>
    </row>
    <row r="35" spans="1:16" ht="14.45" customHeight="1" thickTop="1" x14ac:dyDescent="0.25">
      <c r="A35" s="29"/>
      <c r="B35" s="39"/>
      <c r="C35" s="39"/>
      <c r="D35" s="39"/>
      <c r="E35" s="39"/>
      <c r="F35" s="153" t="s">
        <v>40</v>
      </c>
      <c r="G35" s="154"/>
      <c r="H35" s="155"/>
      <c r="I35" s="159">
        <f>SUM(I23:I34)</f>
        <v>551.635171818</v>
      </c>
      <c r="J35" s="50"/>
      <c r="K35" s="154"/>
      <c r="L35" s="154"/>
      <c r="M35" s="154"/>
      <c r="N35" s="161"/>
      <c r="O35" s="29"/>
    </row>
    <row r="36" spans="1:16" ht="15.75" thickBot="1" x14ac:dyDescent="0.3">
      <c r="A36" s="29"/>
      <c r="B36" s="39"/>
      <c r="C36" s="39"/>
      <c r="D36" s="39"/>
      <c r="E36" s="39"/>
      <c r="F36" s="156"/>
      <c r="G36" s="157"/>
      <c r="H36" s="158"/>
      <c r="I36" s="160"/>
      <c r="J36" s="50"/>
      <c r="K36" s="154"/>
      <c r="L36" s="154"/>
      <c r="M36" s="154"/>
      <c r="N36" s="161"/>
      <c r="O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6" x14ac:dyDescent="0.25">
      <c r="A38" s="107"/>
      <c r="B38" s="107"/>
      <c r="C38" s="107"/>
      <c r="D38" s="107"/>
      <c r="E38" s="107"/>
      <c r="F38" s="107"/>
      <c r="G38" s="29"/>
      <c r="H38" s="29"/>
      <c r="I38" s="29"/>
      <c r="J38" s="29"/>
      <c r="K38" s="29"/>
      <c r="L38" s="29"/>
      <c r="M38" s="29"/>
      <c r="N38" s="29"/>
      <c r="O38" s="29"/>
    </row>
    <row r="39" spans="1:16" x14ac:dyDescent="0.25">
      <c r="A39" s="134"/>
      <c r="B39" s="150" t="s">
        <v>105</v>
      </c>
      <c r="C39" s="150"/>
      <c r="D39" s="150"/>
      <c r="E39" s="128" t="str">
        <f>E11</f>
        <v>2025</v>
      </c>
      <c r="F39" s="130" t="s">
        <v>106</v>
      </c>
      <c r="G39" s="150" t="s">
        <v>107</v>
      </c>
      <c r="H39" s="150"/>
      <c r="I39" s="133">
        <f>I35</f>
        <v>551.635171818</v>
      </c>
      <c r="J39" s="151" t="s">
        <v>68</v>
      </c>
      <c r="K39" s="151"/>
      <c r="L39" s="151"/>
      <c r="M39" s="14"/>
      <c r="N39" s="14"/>
      <c r="O39" s="29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5" t="s">
        <v>35</v>
      </c>
      <c r="L41" s="15"/>
      <c r="M41" s="15"/>
      <c r="N41" s="13"/>
      <c r="O41" s="29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5"/>
      <c r="L42" s="15"/>
      <c r="M42" s="15"/>
      <c r="N42" s="13"/>
      <c r="O42" s="29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62">
        <f ca="1">TODAY()</f>
        <v>45841</v>
      </c>
      <c r="L43" s="162"/>
      <c r="M43" s="15"/>
      <c r="N43" s="13"/>
      <c r="O43" s="29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52" t="s">
        <v>52</v>
      </c>
      <c r="L44" s="152"/>
      <c r="M44" s="15"/>
      <c r="N44" s="13"/>
      <c r="O44" s="29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52" t="s">
        <v>6</v>
      </c>
      <c r="L45" s="152"/>
      <c r="M45" s="15"/>
      <c r="N45" s="13"/>
      <c r="O45" s="29"/>
    </row>
    <row r="46" spans="1:16" x14ac:dyDescent="0.25">
      <c r="A46" s="40" t="s">
        <v>36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6"/>
      <c r="O46" s="36"/>
      <c r="P46" s="36"/>
    </row>
    <row r="47" spans="1:16" x14ac:dyDescent="0.25">
      <c r="A47" s="40" t="s">
        <v>37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6"/>
      <c r="O47" s="36"/>
      <c r="P47" s="36"/>
    </row>
    <row r="48" spans="1:16" x14ac:dyDescent="0.25">
      <c r="A48" s="40" t="s">
        <v>38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6"/>
      <c r="O48" s="36"/>
      <c r="P48" s="36"/>
    </row>
    <row r="49" spans="1:16" x14ac:dyDescent="0.25">
      <c r="A49" s="40" t="s">
        <v>64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6"/>
      <c r="O49" s="36"/>
      <c r="P49" s="36"/>
    </row>
    <row r="50" spans="1:16" x14ac:dyDescent="0.25">
      <c r="A50" s="40" t="s">
        <v>65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6"/>
      <c r="O50" s="36"/>
      <c r="P50" s="36"/>
    </row>
    <row r="51" spans="1:16" x14ac:dyDescent="0.25">
      <c r="A51" s="40" t="s">
        <v>66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6"/>
      <c r="O51" s="36"/>
      <c r="P51" s="36"/>
    </row>
    <row r="52" spans="1:16" x14ac:dyDescent="0.25">
      <c r="A52" s="40" t="s">
        <v>67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6"/>
      <c r="O52" s="36"/>
      <c r="P52" s="36"/>
    </row>
  </sheetData>
  <sheetProtection formatCells="0" formatColumns="0" formatRows="0"/>
  <mergeCells count="37">
    <mergeCell ref="C8:D8"/>
    <mergeCell ref="E8:G8"/>
    <mergeCell ref="G3:I3"/>
    <mergeCell ref="C4:G5"/>
    <mergeCell ref="E6:I6"/>
    <mergeCell ref="C7:D7"/>
    <mergeCell ref="E7:G7"/>
    <mergeCell ref="E9:F9"/>
    <mergeCell ref="C10:D10"/>
    <mergeCell ref="E10:F10"/>
    <mergeCell ref="B11:D11"/>
    <mergeCell ref="E11:F11"/>
    <mergeCell ref="B12:D12"/>
    <mergeCell ref="E12:F12"/>
    <mergeCell ref="D17:E17"/>
    <mergeCell ref="D18:E18"/>
    <mergeCell ref="I18:J18"/>
    <mergeCell ref="D14:E14"/>
    <mergeCell ref="D15:E15"/>
    <mergeCell ref="I15:J15"/>
    <mergeCell ref="D16:E16"/>
    <mergeCell ref="I16:J16"/>
    <mergeCell ref="N35:N36"/>
    <mergeCell ref="K43:L43"/>
    <mergeCell ref="K44:L44"/>
    <mergeCell ref="N21:N22"/>
    <mergeCell ref="G12:I12"/>
    <mergeCell ref="J12:K12"/>
    <mergeCell ref="D21:H21"/>
    <mergeCell ref="I21:I22"/>
    <mergeCell ref="B39:D39"/>
    <mergeCell ref="G39:H39"/>
    <mergeCell ref="J39:L39"/>
    <mergeCell ref="K45:L45"/>
    <mergeCell ref="F35:H36"/>
    <mergeCell ref="I35:I36"/>
    <mergeCell ref="K35:M36"/>
  </mergeCells>
  <conditionalFormatting sqref="E14 I2:I5">
    <cfRule type="cellIs" dxfId="0" priority="1" operator="greaterThan">
      <formula>0</formula>
    </cfRule>
  </conditionalFormatting>
  <dataValidations count="3">
    <dataValidation type="list" allowBlank="1" showErrorMessage="1" sqref="F23:F34">
      <formula1>"15,20,27"</formula1>
    </dataValidation>
    <dataValidation type="list" allowBlank="1" showInputMessage="1" showErrorMessage="1" sqref="E9:F9">
      <formula1>"Öğretmen,Müdür Yetkili Öğretmen,Müdür Yardımcısı,Okul Müdürü"</formula1>
    </dataValidation>
    <dataValidation type="list" allowBlank="1" showInputMessage="1" showErrorMessage="1" promptTitle="Lütfen !" prompt="Açılır Liseteden seçiniz." sqref="I9">
      <formula1>"Lisans,Y.Lisans,Doktora"</formula1>
    </dataValidation>
  </dataValidations>
  <pageMargins left="0.15748031496062992" right="0.15748031496062992" top="0.15748031496062992" bottom="0.11811023622047245" header="0.31496062992125984" footer="0.31496062992125984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katsayi</vt:lpstr>
      <vt:lpstr>GÜNDÜZ</vt:lpstr>
      <vt:lpstr>GÜNDÜZ Y.LİSANS</vt:lpstr>
      <vt:lpstr>GÜNDÜZ DOKTORA</vt:lpstr>
      <vt:lpstr>GECE</vt:lpstr>
      <vt:lpstr>%25 ARTIRIMLI GÜNDÜZ</vt:lpstr>
      <vt:lpstr>%25 ARTIRIMLI GECE</vt:lpstr>
      <vt:lpstr>DYK HAFTAİÇİ</vt:lpstr>
      <vt:lpstr>DYK HAFTA SONU</vt:lpstr>
      <vt:lpstr>'%25 ARTIRIMLI GECE'!Yazdırma_Alanı</vt:lpstr>
      <vt:lpstr>'%25 ARTIRIMLI GÜNDÜZ'!Yazdırma_Alanı</vt:lpstr>
      <vt:lpstr>'DYK HAFTA SONU'!Yazdırma_Alanı</vt:lpstr>
      <vt:lpstr>'DYK HAFTAİÇİ'!Yazdırma_Alanı</vt:lpstr>
      <vt:lpstr>GECE!Yazdırma_Alanı</vt:lpstr>
      <vt:lpstr>GÜNDÜZ!Yazdırma_Alanı</vt:lpstr>
      <vt:lpstr>'GÜNDÜZ DOKTORA'!Yazdırma_Alanı</vt:lpstr>
      <vt:lpstr>'GÜNDÜZ Y.LİSANS'!Yazdırma_Alanı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2025-07-03T18:36:36Z</dcterms:modified>
</cp:coreProperties>
</file>