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0" windowWidth="20490" windowHeight="7770" tabRatio="941"/>
  </bookViews>
  <sheets>
    <sheet name="GÜNDÜZ" sheetId="13" r:id="rId1"/>
    <sheet name="GÜNDÜZ Y.LİSANS" sheetId="12" r:id="rId2"/>
    <sheet name="GÜNDÜZ DOKTORA" sheetId="14" r:id="rId3"/>
    <sheet name="GECE" sheetId="15" r:id="rId4"/>
    <sheet name="%25 ARTIRIMLI GÜNDÜZ" sheetId="18" r:id="rId5"/>
    <sheet name="%25 ARTIRIMLI GECE" sheetId="19" r:id="rId6"/>
    <sheet name="DYK HAFTAİÇİ" sheetId="17" r:id="rId7"/>
    <sheet name="DYK HAFTA SONU" sheetId="16" r:id="rId8"/>
  </sheets>
  <definedNames>
    <definedName name="_xlnm.Print_Area" localSheetId="5">'%25 ARTIRIMLI GECE'!$A$1:$N$54</definedName>
    <definedName name="_xlnm.Print_Area" localSheetId="4">'%25 ARTIRIMLI GÜNDÜZ'!$A$1:$N$54</definedName>
    <definedName name="_xlnm.Print_Area" localSheetId="7">'DYK HAFTA SONU'!$A$1:$N$54</definedName>
    <definedName name="_xlnm.Print_Area" localSheetId="6">'DYK HAFTAİÇİ'!$A$1:$N$54</definedName>
    <definedName name="_xlnm.Print_Area" localSheetId="3">GECE!$A$1:$N$54</definedName>
    <definedName name="_xlnm.Print_Area" localSheetId="0">GÜNDÜZ!$A$1:$N$54</definedName>
    <definedName name="_xlnm.Print_Area" localSheetId="2">'GÜNDÜZ DOKTORA'!$A$1:$N$54</definedName>
    <definedName name="_xlnm.Print_Area" localSheetId="1">'GÜNDÜZ Y.LİSANS'!$A$1:$N$54</definedName>
  </definedNames>
  <calcPr calcId="144525"/>
</workbook>
</file>

<file path=xl/calcChain.xml><?xml version="1.0" encoding="utf-8"?>
<calcChain xmlns="http://schemas.openxmlformats.org/spreadsheetml/2006/main">
  <c r="K44" i="19" l="1"/>
  <c r="D28" i="19"/>
  <c r="E28" i="19" s="1"/>
  <c r="H16" i="19"/>
  <c r="D34" i="19" s="1"/>
  <c r="C16" i="19"/>
  <c r="D29" i="19" s="1"/>
  <c r="H15" i="19"/>
  <c r="H17" i="19" s="1"/>
  <c r="C15" i="19"/>
  <c r="C17" i="19" s="1"/>
  <c r="D24" i="19" l="1"/>
  <c r="D32" i="19"/>
  <c r="G32" i="19" s="1"/>
  <c r="H18" i="19"/>
  <c r="D27" i="19"/>
  <c r="E34" i="19"/>
  <c r="G34" i="19"/>
  <c r="E29" i="19"/>
  <c r="G29" i="19"/>
  <c r="H29" i="19" s="1"/>
  <c r="I29" i="19" s="1"/>
  <c r="D31" i="19"/>
  <c r="D35" i="19"/>
  <c r="C18" i="19"/>
  <c r="G24" i="19"/>
  <c r="D26" i="19"/>
  <c r="G28" i="19"/>
  <c r="H28" i="19" s="1"/>
  <c r="I28" i="19" s="1"/>
  <c r="D30" i="19"/>
  <c r="E24" i="19"/>
  <c r="D25" i="19"/>
  <c r="E32" i="19"/>
  <c r="H32" i="19" s="1"/>
  <c r="I32" i="19" s="1"/>
  <c r="D33" i="19"/>
  <c r="H34" i="19" l="1"/>
  <c r="I34" i="19" s="1"/>
  <c r="G27" i="19"/>
  <c r="E27" i="19"/>
  <c r="H24" i="19"/>
  <c r="I24" i="19" s="1"/>
  <c r="E26" i="19"/>
  <c r="G26" i="19"/>
  <c r="E25" i="19"/>
  <c r="G25" i="19"/>
  <c r="G35" i="19"/>
  <c r="E35" i="19"/>
  <c r="E33" i="19"/>
  <c r="G33" i="19"/>
  <c r="E30" i="19"/>
  <c r="G30" i="19"/>
  <c r="G31" i="19"/>
  <c r="E31" i="19"/>
  <c r="H30" i="19" l="1"/>
  <c r="I30" i="19" s="1"/>
  <c r="H35" i="19"/>
  <c r="I35" i="19" s="1"/>
  <c r="H31" i="19"/>
  <c r="I31" i="19" s="1"/>
  <c r="H33" i="19"/>
  <c r="I33" i="19" s="1"/>
  <c r="H25" i="19"/>
  <c r="I25" i="19" s="1"/>
  <c r="H26" i="19"/>
  <c r="I26" i="19" s="1"/>
  <c r="H27" i="19"/>
  <c r="I27" i="19" s="1"/>
  <c r="I36" i="19" l="1"/>
  <c r="K44" i="18"/>
  <c r="D30" i="18"/>
  <c r="E30" i="18" s="1"/>
  <c r="H16" i="18"/>
  <c r="D35" i="18" s="1"/>
  <c r="C16" i="18"/>
  <c r="D26" i="18" s="1"/>
  <c r="H15" i="18"/>
  <c r="H17" i="18" s="1"/>
  <c r="C15" i="18"/>
  <c r="C17" i="18" s="1"/>
  <c r="D33" i="18" l="1"/>
  <c r="E33" i="18" s="1"/>
  <c r="D32" i="18"/>
  <c r="D34" i="18"/>
  <c r="E34" i="18" s="1"/>
  <c r="G32" i="18"/>
  <c r="E32" i="18"/>
  <c r="D25" i="18"/>
  <c r="E25" i="18" s="1"/>
  <c r="C18" i="18"/>
  <c r="E35" i="18"/>
  <c r="G35" i="18"/>
  <c r="H35" i="18" s="1"/>
  <c r="I35" i="18" s="1"/>
  <c r="E26" i="18"/>
  <c r="G26" i="18"/>
  <c r="D29" i="18"/>
  <c r="D24" i="18"/>
  <c r="H25" i="18"/>
  <c r="I25" i="18" s="1"/>
  <c r="D28" i="18"/>
  <c r="G30" i="18"/>
  <c r="H30" i="18" s="1"/>
  <c r="I30" i="18" s="1"/>
  <c r="G34" i="18"/>
  <c r="H34" i="18" s="1"/>
  <c r="I34" i="18" s="1"/>
  <c r="H18" i="18"/>
  <c r="G25" i="18"/>
  <c r="D27" i="18"/>
  <c r="D31" i="18"/>
  <c r="G33" i="18"/>
  <c r="H33" i="18" s="1"/>
  <c r="I33" i="18" s="1"/>
  <c r="H32" i="18" l="1"/>
  <c r="I32" i="18" s="1"/>
  <c r="H26" i="18"/>
  <c r="I26" i="18" s="1"/>
  <c r="E27" i="18"/>
  <c r="G27" i="18"/>
  <c r="H27" i="18" s="1"/>
  <c r="I27" i="18" s="1"/>
  <c r="G24" i="18"/>
  <c r="E24" i="18"/>
  <c r="E31" i="18"/>
  <c r="G31" i="18"/>
  <c r="G28" i="18"/>
  <c r="E28" i="18"/>
  <c r="E29" i="18"/>
  <c r="G29" i="18"/>
  <c r="H31" i="18" l="1"/>
  <c r="I31" i="18" s="1"/>
  <c r="H29" i="18"/>
  <c r="I29" i="18" s="1"/>
  <c r="H28" i="18"/>
  <c r="I28" i="18" s="1"/>
  <c r="H24" i="18"/>
  <c r="I24" i="18" s="1"/>
  <c r="I36" i="18" s="1"/>
  <c r="K44" i="17" l="1"/>
  <c r="H16" i="17"/>
  <c r="C16" i="17"/>
  <c r="H15" i="17"/>
  <c r="D34" i="17" s="1"/>
  <c r="C15" i="17"/>
  <c r="D26" i="17" s="1"/>
  <c r="D29" i="17" l="1"/>
  <c r="E29" i="17" s="1"/>
  <c r="D25" i="17"/>
  <c r="E25" i="17" s="1"/>
  <c r="G34" i="17"/>
  <c r="E34" i="17"/>
  <c r="G26" i="17"/>
  <c r="E26" i="17"/>
  <c r="H17" i="17"/>
  <c r="D33" i="17"/>
  <c r="H18" i="17"/>
  <c r="G25" i="17"/>
  <c r="H25" i="17" s="1"/>
  <c r="I25" i="17" s="1"/>
  <c r="D27" i="17"/>
  <c r="G29" i="17"/>
  <c r="H29" i="17" s="1"/>
  <c r="I29" i="17" s="1"/>
  <c r="D31" i="17"/>
  <c r="D35" i="17"/>
  <c r="C17" i="17"/>
  <c r="D24" i="17"/>
  <c r="D28" i="17"/>
  <c r="D32" i="17"/>
  <c r="C18" i="17"/>
  <c r="D30" i="17"/>
  <c r="H26" i="17" l="1"/>
  <c r="I26" i="17" s="1"/>
  <c r="H34" i="17"/>
  <c r="I34" i="17" s="1"/>
  <c r="G32" i="17"/>
  <c r="E32" i="17"/>
  <c r="E27" i="17"/>
  <c r="G27" i="17"/>
  <c r="H27" i="17" s="1"/>
  <c r="I27" i="17" s="1"/>
  <c r="E33" i="17"/>
  <c r="G33" i="17"/>
  <c r="G24" i="17"/>
  <c r="E24" i="17"/>
  <c r="G30" i="17"/>
  <c r="E30" i="17"/>
  <c r="G28" i="17"/>
  <c r="H28" i="17" s="1"/>
  <c r="I28" i="17" s="1"/>
  <c r="E28" i="17"/>
  <c r="E31" i="17"/>
  <c r="G31" i="17"/>
  <c r="E35" i="17"/>
  <c r="G35" i="17"/>
  <c r="H30" i="17" l="1"/>
  <c r="I30" i="17" s="1"/>
  <c r="H24" i="17"/>
  <c r="I24" i="17" s="1"/>
  <c r="H31" i="17"/>
  <c r="I31" i="17" s="1"/>
  <c r="H33" i="17"/>
  <c r="I33" i="17" s="1"/>
  <c r="H35" i="17"/>
  <c r="I35" i="17" s="1"/>
  <c r="H32" i="17"/>
  <c r="I32" i="17" s="1"/>
  <c r="I36" i="17" l="1"/>
  <c r="K44" i="16"/>
  <c r="H16" i="16"/>
  <c r="D35" i="16" s="1"/>
  <c r="C16" i="16"/>
  <c r="D26" i="16" s="1"/>
  <c r="H15" i="16"/>
  <c r="H17" i="16" s="1"/>
  <c r="C15" i="16"/>
  <c r="C17" i="16" s="1"/>
  <c r="D30" i="16" l="1"/>
  <c r="E30" i="16" s="1"/>
  <c r="D33" i="16"/>
  <c r="E33" i="16" s="1"/>
  <c r="D32" i="16"/>
  <c r="D34" i="16"/>
  <c r="E34" i="16" s="1"/>
  <c r="D29" i="16"/>
  <c r="E29" i="16" s="1"/>
  <c r="D25" i="16"/>
  <c r="E25" i="16" s="1"/>
  <c r="C18" i="16"/>
  <c r="E26" i="16"/>
  <c r="G26" i="16"/>
  <c r="H26" i="16" s="1"/>
  <c r="I26" i="16" s="1"/>
  <c r="E35" i="16"/>
  <c r="G35" i="16"/>
  <c r="D24" i="16"/>
  <c r="H25" i="16"/>
  <c r="I25" i="16" s="1"/>
  <c r="D28" i="16"/>
  <c r="G30" i="16"/>
  <c r="H30" i="16" s="1"/>
  <c r="I30" i="16" s="1"/>
  <c r="G34" i="16"/>
  <c r="H34" i="16" s="1"/>
  <c r="I34" i="16" s="1"/>
  <c r="H18" i="16"/>
  <c r="G25" i="16"/>
  <c r="D27" i="16"/>
  <c r="G29" i="16"/>
  <c r="H29" i="16" s="1"/>
  <c r="I29" i="16" s="1"/>
  <c r="D31" i="16"/>
  <c r="G33" i="16"/>
  <c r="H33" i="16" s="1"/>
  <c r="I33" i="16" s="1"/>
  <c r="H35" i="16" l="1"/>
  <c r="I35" i="16" s="1"/>
  <c r="E32" i="16"/>
  <c r="G32" i="16"/>
  <c r="H32" i="16" s="1"/>
  <c r="I32" i="16" s="1"/>
  <c r="E27" i="16"/>
  <c r="G27" i="16"/>
  <c r="H27" i="16" s="1"/>
  <c r="I27" i="16" s="1"/>
  <c r="G28" i="16"/>
  <c r="E28" i="16"/>
  <c r="E31" i="16"/>
  <c r="G31" i="16"/>
  <c r="G24" i="16"/>
  <c r="E24" i="16"/>
  <c r="H24" i="16" l="1"/>
  <c r="I24" i="16" s="1"/>
  <c r="H28" i="16"/>
  <c r="I28" i="16" s="1"/>
  <c r="H31" i="16"/>
  <c r="I31" i="16" s="1"/>
  <c r="I36" i="16" l="1"/>
  <c r="K44" i="15"/>
  <c r="H16" i="15"/>
  <c r="D34" i="15" s="1"/>
  <c r="C16" i="15"/>
  <c r="D27" i="15" s="1"/>
  <c r="H15" i="15"/>
  <c r="H17" i="15" s="1"/>
  <c r="C15" i="15"/>
  <c r="C17" i="15" s="1"/>
  <c r="H18" i="15" l="1"/>
  <c r="D25" i="15"/>
  <c r="D24" i="15"/>
  <c r="H24" i="15" s="1"/>
  <c r="I24" i="15" s="1"/>
  <c r="D29" i="15"/>
  <c r="D26" i="15"/>
  <c r="E26" i="15" s="1"/>
  <c r="E27" i="15"/>
  <c r="G27" i="15"/>
  <c r="E34" i="15"/>
  <c r="G34" i="15"/>
  <c r="D33" i="15"/>
  <c r="C18" i="15"/>
  <c r="G26" i="15"/>
  <c r="H26" i="15" s="1"/>
  <c r="I26" i="15" s="1"/>
  <c r="D28" i="15"/>
  <c r="D32" i="15"/>
  <c r="D31" i="15"/>
  <c r="D35" i="15"/>
  <c r="D30" i="15"/>
  <c r="H34" i="15" l="1"/>
  <c r="I34" i="15" s="1"/>
  <c r="H27" i="15"/>
  <c r="I27" i="15" s="1"/>
  <c r="G25" i="15"/>
  <c r="E25" i="15"/>
  <c r="H25" i="15" s="1"/>
  <c r="I25" i="15" s="1"/>
  <c r="G29" i="15"/>
  <c r="E29" i="15"/>
  <c r="E30" i="15"/>
  <c r="G30" i="15"/>
  <c r="G32" i="15"/>
  <c r="H32" i="15" s="1"/>
  <c r="I32" i="15" s="1"/>
  <c r="E32" i="15"/>
  <c r="E31" i="15"/>
  <c r="G31" i="15"/>
  <c r="E35" i="15"/>
  <c r="G35" i="15"/>
  <c r="G28" i="15"/>
  <c r="E28" i="15"/>
  <c r="E33" i="15"/>
  <c r="G33" i="15"/>
  <c r="H35" i="15" l="1"/>
  <c r="I35" i="15" s="1"/>
  <c r="H28" i="15"/>
  <c r="I28" i="15" s="1"/>
  <c r="H31" i="15"/>
  <c r="I31" i="15" s="1"/>
  <c r="H33" i="15"/>
  <c r="I33" i="15" s="1"/>
  <c r="H30" i="15"/>
  <c r="I30" i="15" s="1"/>
  <c r="H29" i="15"/>
  <c r="I29" i="15" s="1"/>
  <c r="I36" i="15" l="1"/>
  <c r="K44" i="14"/>
  <c r="H16" i="14"/>
  <c r="C16" i="14"/>
  <c r="H15" i="14"/>
  <c r="H18" i="14" s="1"/>
  <c r="C15" i="14"/>
  <c r="C17" i="14" s="1"/>
  <c r="C18" i="14" l="1"/>
  <c r="D34" i="14"/>
  <c r="D30" i="14"/>
  <c r="D35" i="14"/>
  <c r="D31" i="14"/>
  <c r="D32" i="14"/>
  <c r="D33" i="14"/>
  <c r="H17" i="14"/>
  <c r="D28" i="14"/>
  <c r="D26" i="14" l="1"/>
  <c r="D29" i="14"/>
  <c r="D25" i="14"/>
  <c r="D27" i="14"/>
  <c r="G27" i="14" s="1"/>
  <c r="H27" i="14" s="1"/>
  <c r="I27" i="14" s="1"/>
  <c r="D24" i="14"/>
  <c r="E27" i="14"/>
  <c r="G32" i="14"/>
  <c r="E32" i="14"/>
  <c r="E34" i="14"/>
  <c r="G34" i="14"/>
  <c r="G28" i="14"/>
  <c r="E28" i="14"/>
  <c r="E33" i="14"/>
  <c r="G33" i="14"/>
  <c r="E30" i="14"/>
  <c r="G30" i="14"/>
  <c r="E35" i="14"/>
  <c r="G35" i="14"/>
  <c r="E31" i="14"/>
  <c r="G31" i="14"/>
  <c r="H31" i="14" s="1"/>
  <c r="I31" i="14" s="1"/>
  <c r="H28" i="14" l="1"/>
  <c r="I28" i="14" s="1"/>
  <c r="H32" i="14"/>
  <c r="I32" i="14" s="1"/>
  <c r="H30" i="14"/>
  <c r="I30" i="14" s="1"/>
  <c r="H35" i="14"/>
  <c r="I35" i="14" s="1"/>
  <c r="H33" i="14"/>
  <c r="I33" i="14" s="1"/>
  <c r="H34" i="14"/>
  <c r="I34" i="14" s="1"/>
  <c r="G26" i="14"/>
  <c r="E26" i="14"/>
  <c r="E29" i="14"/>
  <c r="G29" i="14"/>
  <c r="H29" i="14" s="1"/>
  <c r="I29" i="14" s="1"/>
  <c r="E25" i="14"/>
  <c r="G25" i="14"/>
  <c r="G24" i="14"/>
  <c r="E24" i="14"/>
  <c r="H24" i="14" l="1"/>
  <c r="I24" i="14" s="1"/>
  <c r="H25" i="14"/>
  <c r="I25" i="14" s="1"/>
  <c r="H26" i="14"/>
  <c r="I26" i="14" s="1"/>
  <c r="I36" i="14"/>
  <c r="K44" i="13"/>
  <c r="H16" i="13"/>
  <c r="C16" i="13"/>
  <c r="H15" i="13"/>
  <c r="D34" i="13" s="1"/>
  <c r="C15" i="13"/>
  <c r="D26" i="13" s="1"/>
  <c r="D31" i="13" l="1"/>
  <c r="E31" i="13" s="1"/>
  <c r="H18" i="13"/>
  <c r="D35" i="13"/>
  <c r="E35" i="13" s="1"/>
  <c r="D32" i="13"/>
  <c r="G32" i="13" s="1"/>
  <c r="E34" i="13"/>
  <c r="G34" i="13"/>
  <c r="E26" i="13"/>
  <c r="G26" i="13"/>
  <c r="D24" i="13"/>
  <c r="D27" i="13"/>
  <c r="H17" i="13"/>
  <c r="D25" i="13"/>
  <c r="D29" i="13"/>
  <c r="E32" i="13"/>
  <c r="H32" i="13" s="1"/>
  <c r="I32" i="13" s="1"/>
  <c r="D33" i="13"/>
  <c r="G35" i="13"/>
  <c r="H35" i="13" s="1"/>
  <c r="I35" i="13" s="1"/>
  <c r="C17" i="13"/>
  <c r="D28" i="13"/>
  <c r="C18" i="13"/>
  <c r="D30" i="13"/>
  <c r="H26" i="13" l="1"/>
  <c r="I26" i="13" s="1"/>
  <c r="H34" i="13"/>
  <c r="I34" i="13" s="1"/>
  <c r="G31" i="13"/>
  <c r="H31" i="13" s="1"/>
  <c r="I31" i="13" s="1"/>
  <c r="E30" i="13"/>
  <c r="G30" i="13"/>
  <c r="E29" i="13"/>
  <c r="G29" i="13"/>
  <c r="H29" i="13" s="1"/>
  <c r="I29" i="13" s="1"/>
  <c r="G27" i="13"/>
  <c r="E27" i="13"/>
  <c r="H27" i="13" s="1"/>
  <c r="I27" i="13" s="1"/>
  <c r="G28" i="13"/>
  <c r="E28" i="13"/>
  <c r="E33" i="13"/>
  <c r="G33" i="13"/>
  <c r="E25" i="13"/>
  <c r="G25" i="13"/>
  <c r="G24" i="13"/>
  <c r="E24" i="13"/>
  <c r="H28" i="13" l="1"/>
  <c r="I28" i="13" s="1"/>
  <c r="H33" i="13"/>
  <c r="I33" i="13" s="1"/>
  <c r="H30" i="13"/>
  <c r="I30" i="13" s="1"/>
  <c r="H25" i="13"/>
  <c r="I25" i="13" s="1"/>
  <c r="H24" i="13"/>
  <c r="I24" i="13" s="1"/>
  <c r="I36" i="13" l="1"/>
  <c r="K44" i="12"/>
  <c r="H16" i="12"/>
  <c r="C16" i="12"/>
  <c r="H15" i="12"/>
  <c r="C15" i="12"/>
  <c r="C17" i="12" l="1"/>
  <c r="C18" i="12"/>
  <c r="H17" i="12"/>
  <c r="H18" i="12"/>
  <c r="D27" i="12" l="1"/>
  <c r="G27" i="12" s="1"/>
  <c r="D26" i="12"/>
  <c r="G26" i="12" s="1"/>
  <c r="D28" i="12"/>
  <c r="E28" i="12" s="1"/>
  <c r="D24" i="12"/>
  <c r="D29" i="12"/>
  <c r="E29" i="12" s="1"/>
  <c r="D25" i="12"/>
  <c r="G25" i="12" s="1"/>
  <c r="D34" i="12"/>
  <c r="G34" i="12" s="1"/>
  <c r="D32" i="12"/>
  <c r="D30" i="12"/>
  <c r="G30" i="12" s="1"/>
  <c r="D33" i="12"/>
  <c r="E33" i="12" s="1"/>
  <c r="D31" i="12"/>
  <c r="E31" i="12" s="1"/>
  <c r="D35" i="12"/>
  <c r="G31" i="12"/>
  <c r="E24" i="12"/>
  <c r="G24" i="12"/>
  <c r="G29" i="12"/>
  <c r="E34" i="12"/>
  <c r="G28" i="12"/>
  <c r="E32" i="12"/>
  <c r="G32" i="12"/>
  <c r="G35" i="12"/>
  <c r="E35" i="12"/>
  <c r="E25" i="12"/>
  <c r="E30" i="12"/>
  <c r="E26" i="12"/>
  <c r="G33" i="12" l="1"/>
  <c r="E27" i="12"/>
  <c r="H28" i="12"/>
  <c r="I28" i="12" s="1"/>
  <c r="H34" i="12"/>
  <c r="I34" i="12" s="1"/>
  <c r="H24" i="12"/>
  <c r="I24" i="12" s="1"/>
  <c r="H25" i="12"/>
  <c r="I25" i="12" s="1"/>
  <c r="H35" i="12"/>
  <c r="I35" i="12" s="1"/>
  <c r="H30" i="12"/>
  <c r="I30" i="12" s="1"/>
  <c r="H33" i="12"/>
  <c r="I33" i="12" s="1"/>
  <c r="H32" i="12"/>
  <c r="I32" i="12" s="1"/>
  <c r="H31" i="12"/>
  <c r="I31" i="12" s="1"/>
  <c r="H29" i="12"/>
  <c r="I29" i="12" s="1"/>
  <c r="H26" i="12"/>
  <c r="I26" i="12" s="1"/>
  <c r="H27" i="12"/>
  <c r="I27" i="12" s="1"/>
  <c r="I36" i="12" l="1"/>
</calcChain>
</file>

<file path=xl/sharedStrings.xml><?xml version="1.0" encoding="utf-8"?>
<sst xmlns="http://schemas.openxmlformats.org/spreadsheetml/2006/main" count="488" uniqueCount="75">
  <si>
    <t xml:space="preserve">                                         EK DERS ÜCRETİ İADE BORDROSU</t>
  </si>
  <si>
    <t>Personel Blgileri</t>
  </si>
  <si>
    <t>OKULU/KURUMU :</t>
  </si>
  <si>
    <t>T.C. KİMLİK NO :</t>
  </si>
  <si>
    <t>ADI VE SOYADI :</t>
  </si>
  <si>
    <t xml:space="preserve">                               GÖREVİ  :</t>
  </si>
  <si>
    <t>Okul Müdürü</t>
  </si>
  <si>
    <t>ÖĞRENİMİ  :</t>
  </si>
  <si>
    <t>AİT OLDUĞU YIL:</t>
  </si>
  <si>
    <t>Gösterge</t>
  </si>
  <si>
    <t>Tutar</t>
  </si>
  <si>
    <t>Birim Ücret</t>
  </si>
  <si>
    <t>Gündüz</t>
  </si>
  <si>
    <t xml:space="preserve">Gece    </t>
  </si>
  <si>
    <t>Yüksek Lisans</t>
  </si>
  <si>
    <t>Doktora</t>
  </si>
  <si>
    <t>Yanlış Hesaplanan Ek Ders Bilgileri</t>
  </si>
  <si>
    <t>Saat</t>
  </si>
  <si>
    <t>Gelir      Tutarı</t>
  </si>
  <si>
    <t>Damga Vergisi</t>
  </si>
  <si>
    <t>Vergi Dilimi%</t>
  </si>
  <si>
    <t>Gelir Vergisi</t>
  </si>
  <si>
    <t>Net           Ödenen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</si>
  <si>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</si>
  <si>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</si>
  <si>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</si>
  <si>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</si>
  <si>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</si>
  <si>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</si>
  <si>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</si>
  <si>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</si>
  <si>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</si>
  <si>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</si>
  <si>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</si>
  <si>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</si>
  <si>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Hesaplayan/Onaylayan</t>
  </si>
  <si>
    <t>Not:</t>
  </si>
  <si>
    <t xml:space="preserve">*Ekders hesaplamsı 657 Sayılı Devlet Memurları Kanunun 176 mad. Gereğince kanuna göre verilen 140 ve 150 göstege rakamının ilgili aya ait </t>
  </si>
  <si>
    <t>aylık katsayı çarpımından oluşan miktarla hesaplanmıştır.</t>
  </si>
  <si>
    <t>İade</t>
  </si>
  <si>
    <t xml:space="preserve"> Toplam Borç:         </t>
  </si>
  <si>
    <t>Lisans</t>
  </si>
  <si>
    <t>Yeniyüzyıl İlkokulu</t>
  </si>
  <si>
    <t>Öğretmen</t>
  </si>
  <si>
    <t>aaaaa</t>
  </si>
  <si>
    <t>xxxxxxx</t>
  </si>
  <si>
    <t>(Yüksek Lisans)</t>
  </si>
  <si>
    <t>(Doktora)</t>
  </si>
  <si>
    <t>(Gece Saati)</t>
  </si>
  <si>
    <t>aaaaaa</t>
  </si>
  <si>
    <t>xxxxxxxx</t>
  </si>
  <si>
    <t>Kurum Müdürü</t>
  </si>
  <si>
    <t>(DYK Haftasonu İade)</t>
  </si>
  <si>
    <t>xxxxx</t>
  </si>
  <si>
    <t>(DYK Haftaiçi İade)</t>
  </si>
  <si>
    <t>(Lisans %25 Artırımlı gündüz)</t>
  </si>
  <si>
    <t>%25 Gündüz</t>
  </si>
  <si>
    <t>İadesi Hesaplanan Ek Ders Bilgileri</t>
  </si>
  <si>
    <t>Ödenecek Tutar</t>
  </si>
  <si>
    <t xml:space="preserve"> Toplam Ödenen:         </t>
  </si>
  <si>
    <t>xxxxxx</t>
  </si>
  <si>
    <t>(Lisans %25 Artırımlı gece)</t>
  </si>
  <si>
    <t>Gece</t>
  </si>
  <si>
    <t>%25 Gece</t>
  </si>
  <si>
    <t>Y.Lisans</t>
  </si>
  <si>
    <t>Aylık Katsayı (1 Ocak 2023) :</t>
  </si>
  <si>
    <t>Aylık Katsayı (1 Temmuz 2023) :</t>
  </si>
  <si>
    <t>Yukarıda belirtilen kişiye ait 2023 yılı mart ayına ait toplam 119 TL(yüzondokuzTL) borç hesaplanmıştır.</t>
  </si>
  <si>
    <t>*Gelir vergisi ek ders bordrosundan alına bilgilere göre %15, %20 ve %27 olarak hesaplanmıştır.</t>
  </si>
  <si>
    <t xml:space="preserve">*Lisansüstü öğrenim gören öğretmenlere ilave ek ders ücreti, Milli Eğitim Bakanlığına bağlı örgün ve yaygın eğitim kurumlarında görev yapan                                                                                                                                                    </t>
  </si>
  <si>
    <t xml:space="preserve"> öğretmenlerden yüksek lisans ve doktora yapmış olanlara, fiilen girdikleri dersler için ödenecek ek ders ücretleri sırasıyla %7 ve %20 artırımlı                                                                                                                                                      </t>
  </si>
  <si>
    <t xml:space="preserve">ödenir olarak hesaplanmıştır.        </t>
  </si>
  <si>
    <t>Yukarıda belirtilen kişiye ait 2023 yılı aralık ayına ait toplam 139,62 TL(yüzotuzdokuzTL,altmışiki Kr) borç hesaplanmıştır.</t>
  </si>
  <si>
    <t>Yukarıda belirtilen kişiye ait 2023 yılı ocak ayına ait gece saati toplam 423,80 TL(dörtyüzyirmiüçTL,seksenKr) borç hesaplanmıştır.</t>
  </si>
  <si>
    <t>Yukarıda belirtilen kişiye ait 2023 yılına ait toplam 139,62 TL(yüzotuzdokuzTL,altmışiki Kr)iade hesaplanmıştır.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</si>
</sst>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1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sz val="9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Arial Tur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5" fontId="2" fillId="2" borderId="7" xfId="0" applyNumberFormat="1" applyFont="1" applyFill="1" applyBorder="1" applyProtection="1">
      <protection hidden="1"/>
    </xf>
    <xf numFmtId="165" fontId="2" fillId="2" borderId="13" xfId="0" applyNumberFormat="1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2" borderId="0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protection hidden="1"/>
    </xf>
    <xf numFmtId="2" fontId="10" fillId="0" borderId="0" xfId="0" applyNumberFormat="1" applyFont="1" applyBorder="1" applyProtection="1">
      <protection hidden="1"/>
    </xf>
    <xf numFmtId="1" fontId="10" fillId="0" borderId="0" xfId="0" applyNumberFormat="1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2" fontId="10" fillId="2" borderId="7" xfId="0" applyNumberFormat="1" applyFont="1" applyFill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1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10" fillId="2" borderId="23" xfId="0" applyFont="1" applyFill="1" applyBorder="1" applyProtection="1">
      <protection hidden="1"/>
    </xf>
    <xf numFmtId="2" fontId="10" fillId="0" borderId="24" xfId="0" applyNumberFormat="1" applyFont="1" applyBorder="1" applyProtection="1">
      <protection hidden="1"/>
    </xf>
    <xf numFmtId="0" fontId="10" fillId="2" borderId="25" xfId="0" applyFont="1" applyFill="1" applyBorder="1" applyProtection="1">
      <protection hidden="1"/>
    </xf>
    <xf numFmtId="2" fontId="10" fillId="0" borderId="13" xfId="0" applyNumberFormat="1" applyFont="1" applyBorder="1" applyProtection="1">
      <protection hidden="1"/>
    </xf>
    <xf numFmtId="2" fontId="10" fillId="0" borderId="26" xfId="0" applyNumberFormat="1" applyFont="1" applyBorder="1" applyProtection="1">
      <protection hidden="1"/>
    </xf>
    <xf numFmtId="0" fontId="10" fillId="2" borderId="7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13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2" fontId="10" fillId="2" borderId="13" xfId="0" applyNumberFormat="1" applyFont="1" applyFill="1" applyBorder="1" applyProtection="1">
      <protection hidden="1"/>
    </xf>
    <xf numFmtId="0" fontId="2" fillId="2" borderId="6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2" fontId="10" fillId="2" borderId="19" xfId="0" applyNumberFormat="1" applyFont="1" applyFill="1" applyBorder="1" applyAlignment="1" applyProtection="1">
      <alignment horizontal="center" vertical="center"/>
      <protection hidden="1"/>
    </xf>
    <xf numFmtId="2" fontId="10" fillId="2" borderId="17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14" fontId="9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workbookViewId="0">
      <selection activeCell="P13" sqref="P13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44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67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68" t="s">
        <v>11</v>
      </c>
      <c r="J14" s="69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25">
        <v>150</v>
      </c>
      <c r="C16" s="9">
        <f>E12*B16</f>
        <v>65.052585000000008</v>
      </c>
      <c r="D16" s="95" t="s">
        <v>13</v>
      </c>
      <c r="E16" s="95"/>
      <c r="F16" s="24"/>
      <c r="G16" s="25">
        <v>150</v>
      </c>
      <c r="H16" s="9">
        <f>J12*G16</f>
        <v>76.469400000000007</v>
      </c>
      <c r="I16" s="96" t="s">
        <v>13</v>
      </c>
      <c r="J16" s="97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70" t="s">
        <v>14</v>
      </c>
      <c r="J17" s="70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1</v>
      </c>
      <c r="D24" s="54">
        <f>C15*C24</f>
        <v>60.715746000000003</v>
      </c>
      <c r="E24" s="54">
        <f>D24*7.59/1000</f>
        <v>0.46083251213999998</v>
      </c>
      <c r="F24" s="65">
        <v>15</v>
      </c>
      <c r="G24" s="39">
        <f>D24*F24/100</f>
        <v>9.1073619000000008</v>
      </c>
      <c r="H24" s="39">
        <f>D24-(G24+E24)</f>
        <v>51.147551587860001</v>
      </c>
      <c r="I24" s="59">
        <f t="shared" ref="I24:I34" si="0">H24</f>
        <v>51.147551587860001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0</v>
      </c>
      <c r="D26" s="54">
        <f>C15*C26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H15*C30</f>
        <v>71.371440000000007</v>
      </c>
      <c r="E30" s="54">
        <f t="shared" si="2"/>
        <v>0.54170922960000012</v>
      </c>
      <c r="F30" s="65">
        <v>15</v>
      </c>
      <c r="G30" s="39">
        <f t="shared" si="3"/>
        <v>10.705716000000002</v>
      </c>
      <c r="H30" s="39">
        <f t="shared" si="1"/>
        <v>60.124014770400002</v>
      </c>
      <c r="I30" s="59">
        <f t="shared" si="0"/>
        <v>60.124014770400002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61">
        <f>H15*C35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111.27156635826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72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45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3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4:G5"/>
    <mergeCell ref="E6:I6"/>
    <mergeCell ref="C7:D7"/>
    <mergeCell ref="E7:G7"/>
    <mergeCell ref="C8:D8"/>
    <mergeCell ref="E8:G8"/>
  </mergeCells>
  <conditionalFormatting sqref="E14 I2:I5">
    <cfRule type="cellIs" dxfId="7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B050"/>
  </sheetPr>
  <dimension ref="A2:P54"/>
  <sheetViews>
    <sheetView topLeftCell="A7"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16" t="s">
        <v>46</v>
      </c>
      <c r="H3" s="116"/>
      <c r="I3" s="116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44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47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64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11" t="s">
        <v>11</v>
      </c>
      <c r="J14" s="12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25">
        <v>150</v>
      </c>
      <c r="C16" s="9">
        <f>E12*B16</f>
        <v>65.052585000000008</v>
      </c>
      <c r="D16" s="95" t="s">
        <v>13</v>
      </c>
      <c r="E16" s="95"/>
      <c r="F16" s="24"/>
      <c r="G16" s="25">
        <v>150</v>
      </c>
      <c r="H16" s="9">
        <f>J12*G16</f>
        <v>76.469400000000007</v>
      </c>
      <c r="I16" s="96" t="s">
        <v>13</v>
      </c>
      <c r="J16" s="97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13" t="s">
        <v>14</v>
      </c>
      <c r="J17" s="13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1</v>
      </c>
      <c r="D24" s="54">
        <f>C17*C24</f>
        <v>64.965848219999998</v>
      </c>
      <c r="E24" s="54">
        <f>D24*7.59/1000</f>
        <v>0.49309078798979999</v>
      </c>
      <c r="F24" s="65">
        <v>15</v>
      </c>
      <c r="G24" s="39">
        <f>D24*F24/100</f>
        <v>9.7448772330000004</v>
      </c>
      <c r="H24" s="39">
        <f>D24-(G24+E24)</f>
        <v>54.727880199010201</v>
      </c>
      <c r="I24" s="59">
        <f t="shared" ref="I24:I34" si="0">H24</f>
        <v>54.727880199010201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C17*C25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0</v>
      </c>
      <c r="D26" s="54">
        <f>C17*C26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C17*C27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C17*C28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C17*C29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H17*C30</f>
        <v>76.367440800000011</v>
      </c>
      <c r="E30" s="54">
        <f t="shared" si="2"/>
        <v>0.57962887567200005</v>
      </c>
      <c r="F30" s="65">
        <v>15</v>
      </c>
      <c r="G30" s="39">
        <f t="shared" si="3"/>
        <v>11.455116120000003</v>
      </c>
      <c r="H30" s="39">
        <f t="shared" si="1"/>
        <v>64.332695804328011</v>
      </c>
      <c r="I30" s="59">
        <f t="shared" si="0"/>
        <v>64.332695804328011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H17*C31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H17*C32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H17*C33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H17*C34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61">
        <f>H17*C35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119.06057600333821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72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45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G3:I3"/>
    <mergeCell ref="C4:G5"/>
    <mergeCell ref="E6:I6"/>
    <mergeCell ref="C7:D7"/>
    <mergeCell ref="E7:G7"/>
    <mergeCell ref="C8:D8"/>
    <mergeCell ref="E8:G8"/>
    <mergeCell ref="E9:F9"/>
    <mergeCell ref="C10:D10"/>
    <mergeCell ref="E10:F10"/>
    <mergeCell ref="B11:D11"/>
    <mergeCell ref="E11:F11"/>
    <mergeCell ref="N36:N37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K46:L46"/>
    <mergeCell ref="K45:L45"/>
    <mergeCell ref="K44:L44"/>
    <mergeCell ref="I22:I23"/>
    <mergeCell ref="F36:H37"/>
    <mergeCell ref="I36:I37"/>
    <mergeCell ref="K36:M37"/>
  </mergeCells>
  <conditionalFormatting sqref="E14 I2:I5">
    <cfRule type="cellIs" dxfId="6" priority="1" operator="greaterThan">
      <formula>0</formula>
    </cfRule>
  </conditionalFormatting>
  <dataValidations count="3">
    <dataValidation type="list" allowBlank="1" showInputMessage="1" showErrorMessage="1" promptTitle="Lütfen !" prompt="Açılır Liseteden seçiniz." sqref="I9">
      <formula1>"Lisans,Y.Lisans,Doktora"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ErrorMessage="1" sqref="F24:F35">
      <formula1>"15,20,27"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54"/>
  <sheetViews>
    <sheetView topLeftCell="A7"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16" t="s">
        <v>47</v>
      </c>
      <c r="H3" s="116"/>
      <c r="I3" s="116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44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74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15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1" t="s">
        <v>11</v>
      </c>
      <c r="J14" s="72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25">
        <v>150</v>
      </c>
      <c r="C16" s="9">
        <f>E12*B16</f>
        <v>65.052585000000008</v>
      </c>
      <c r="D16" s="95" t="s">
        <v>13</v>
      </c>
      <c r="E16" s="95"/>
      <c r="F16" s="24"/>
      <c r="G16" s="25">
        <v>150</v>
      </c>
      <c r="H16" s="9">
        <f>J12*G16</f>
        <v>76.469400000000007</v>
      </c>
      <c r="I16" s="96" t="s">
        <v>13</v>
      </c>
      <c r="J16" s="97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73" t="s">
        <v>14</v>
      </c>
      <c r="J17" s="73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1</v>
      </c>
      <c r="D24" s="54">
        <f>C18*C24</f>
        <v>72.858895200000006</v>
      </c>
      <c r="E24" s="54">
        <f>D24*7.59/1000</f>
        <v>0.55299901456800005</v>
      </c>
      <c r="F24" s="65">
        <v>15</v>
      </c>
      <c r="G24" s="39">
        <f>D24*F24/100</f>
        <v>10.92883428</v>
      </c>
      <c r="H24" s="39">
        <f>D24-(G24+E24)</f>
        <v>61.377061905432008</v>
      </c>
      <c r="I24" s="59">
        <f t="shared" ref="I24:I34" si="0">H24</f>
        <v>61.377061905432008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C18*C25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0</v>
      </c>
      <c r="D26" s="54">
        <f>C18*C26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C18*C27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C18*C28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C18*C29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H18*C30</f>
        <v>85.645728000000005</v>
      </c>
      <c r="E30" s="54">
        <f t="shared" si="2"/>
        <v>0.65005107552000008</v>
      </c>
      <c r="F30" s="65">
        <v>15</v>
      </c>
      <c r="G30" s="39">
        <f t="shared" si="3"/>
        <v>12.846859200000001</v>
      </c>
      <c r="H30" s="39">
        <f t="shared" si="1"/>
        <v>72.148817724480011</v>
      </c>
      <c r="I30" s="59">
        <f t="shared" si="0"/>
        <v>72.148817724480011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H18*C31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H18*C32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H18*C33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H18*C34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61">
        <f>H18*C35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133.52587962991203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72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45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5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54"/>
  <sheetViews>
    <sheetView topLeftCell="A4"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17" t="s">
        <v>48</v>
      </c>
      <c r="H3" s="117"/>
      <c r="I3" s="117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49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25">
        <v>150</v>
      </c>
      <c r="C16" s="9">
        <f>E12*B16</f>
        <v>65.052585000000008</v>
      </c>
      <c r="D16" s="95" t="s">
        <v>13</v>
      </c>
      <c r="E16" s="95"/>
      <c r="F16" s="24"/>
      <c r="G16" s="25">
        <v>150</v>
      </c>
      <c r="H16" s="9">
        <f>J12*G16</f>
        <v>76.469400000000007</v>
      </c>
      <c r="I16" s="96" t="s">
        <v>13</v>
      </c>
      <c r="J16" s="97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1</v>
      </c>
      <c r="D24" s="54">
        <f>C16*C24</f>
        <v>65.052585000000008</v>
      </c>
      <c r="E24" s="54">
        <v>0</v>
      </c>
      <c r="F24" s="65">
        <v>15</v>
      </c>
      <c r="G24" s="39">
        <v>0</v>
      </c>
      <c r="H24" s="39">
        <f>D24-(G24+E24)</f>
        <v>65.052585000000008</v>
      </c>
      <c r="I24" s="59">
        <f t="shared" ref="I24:I34" si="0">H24</f>
        <v>65.052585000000008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H16*C30</f>
        <v>76.469400000000007</v>
      </c>
      <c r="E30" s="54">
        <f t="shared" si="2"/>
        <v>0.58040274600000008</v>
      </c>
      <c r="F30" s="65">
        <v>15</v>
      </c>
      <c r="G30" s="39">
        <f t="shared" si="3"/>
        <v>11.470410000000001</v>
      </c>
      <c r="H30" s="39">
        <f t="shared" si="1"/>
        <v>64.418587254000002</v>
      </c>
      <c r="I30" s="59">
        <f t="shared" si="0"/>
        <v>64.418587254000002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61">
        <f>H16*C35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129.47117225400001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73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50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51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4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5"/>
  <sheetViews>
    <sheetView topLeftCell="A4"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116" t="s">
        <v>55</v>
      </c>
      <c r="G3" s="116"/>
      <c r="H3" s="116"/>
      <c r="I3" s="116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44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80">
        <v>140</v>
      </c>
      <c r="C16" s="9">
        <f>(E12*B16)+(E12*B16)*25/100</f>
        <v>75.894682500000002</v>
      </c>
      <c r="D16" s="95" t="s">
        <v>56</v>
      </c>
      <c r="E16" s="95"/>
      <c r="F16" s="24"/>
      <c r="G16" s="80">
        <v>140</v>
      </c>
      <c r="H16" s="9">
        <f>(J12*G16)+(J12*G16)*25/100</f>
        <v>89.214300000000009</v>
      </c>
      <c r="I16" s="95" t="s">
        <v>56</v>
      </c>
      <c r="J16" s="95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57</v>
      </c>
      <c r="E22" s="102"/>
      <c r="F22" s="102"/>
      <c r="G22" s="102"/>
      <c r="H22" s="102"/>
      <c r="I22" s="118" t="s">
        <v>58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9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1</v>
      </c>
      <c r="D24" s="54">
        <f>C16*C24</f>
        <v>75.894682500000002</v>
      </c>
      <c r="E24" s="54">
        <f>D24*7.59/1000</f>
        <v>0.57604064017500001</v>
      </c>
      <c r="F24" s="65">
        <v>15</v>
      </c>
      <c r="G24" s="39">
        <f>D24*F24/100</f>
        <v>11.384202374999999</v>
      </c>
      <c r="H24" s="39">
        <f>D24-(G24+E24)</f>
        <v>63.934439484825006</v>
      </c>
      <c r="I24" s="59">
        <f t="shared" ref="I24:I34" si="0">H24</f>
        <v>63.934439484825006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H16*C30</f>
        <v>89.214300000000009</v>
      </c>
      <c r="E30" s="54">
        <f t="shared" si="2"/>
        <v>0.67713653700000009</v>
      </c>
      <c r="F30" s="65">
        <v>15</v>
      </c>
      <c r="G30" s="39">
        <f t="shared" si="3"/>
        <v>13.382145000000001</v>
      </c>
      <c r="H30" s="39">
        <f t="shared" si="1"/>
        <v>75.155018463000005</v>
      </c>
      <c r="I30" s="59">
        <f t="shared" si="0"/>
        <v>75.155018463000005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79">
        <f>H16*C35</f>
        <v>0</v>
      </c>
      <c r="E35" s="79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59</v>
      </c>
      <c r="G36" s="107"/>
      <c r="H36" s="108"/>
      <c r="I36" s="112">
        <f>SUM(I24:I35)</f>
        <v>139.089457947825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74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60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  <row r="55" spans="1:16" x14ac:dyDescent="0.25">
      <c r="A55" s="41" t="s">
        <v>71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7"/>
      <c r="O55" s="37"/>
      <c r="P55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F3:I3"/>
    <mergeCell ref="C4:G5"/>
    <mergeCell ref="E6:I6"/>
    <mergeCell ref="C7:D7"/>
    <mergeCell ref="E7:G7"/>
  </mergeCells>
  <conditionalFormatting sqref="E14 I2:I5">
    <cfRule type="cellIs" dxfId="3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P54"/>
  <sheetViews>
    <sheetView topLeftCell="A4"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116" t="s">
        <v>61</v>
      </c>
      <c r="G3" s="116"/>
      <c r="H3" s="116"/>
      <c r="I3" s="116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44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 x14ac:dyDescent="0.25">
      <c r="A15" s="30"/>
      <c r="B15" s="25">
        <v>150</v>
      </c>
      <c r="C15" s="9">
        <f>E12*B15</f>
        <v>65.052585000000008</v>
      </c>
      <c r="D15" s="95" t="s">
        <v>62</v>
      </c>
      <c r="E15" s="95"/>
      <c r="F15" s="24"/>
      <c r="G15" s="25">
        <v>150</v>
      </c>
      <c r="H15" s="9">
        <f>J12*G15</f>
        <v>76.469400000000007</v>
      </c>
      <c r="I15" s="95" t="s">
        <v>62</v>
      </c>
      <c r="J15" s="95"/>
      <c r="K15" s="24"/>
      <c r="L15" s="23"/>
      <c r="M15" s="23"/>
      <c r="N15" s="23"/>
      <c r="O15" s="30"/>
    </row>
    <row r="16" spans="1:15" x14ac:dyDescent="0.25">
      <c r="A16" s="30"/>
      <c r="B16" s="80">
        <v>150</v>
      </c>
      <c r="C16" s="9">
        <f>(E12*B16)+(E12*B16)*25/100</f>
        <v>81.315731250000013</v>
      </c>
      <c r="D16" s="95" t="s">
        <v>63</v>
      </c>
      <c r="E16" s="95"/>
      <c r="F16" s="24"/>
      <c r="G16" s="80">
        <v>150</v>
      </c>
      <c r="H16" s="9">
        <f>(J12*G16)+(J12*G16)*25/100</f>
        <v>95.586750000000009</v>
      </c>
      <c r="I16" s="95" t="s">
        <v>63</v>
      </c>
      <c r="J16" s="95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69.606265950000008</v>
      </c>
      <c r="D17" s="95" t="s">
        <v>14</v>
      </c>
      <c r="E17" s="95"/>
      <c r="F17" s="24"/>
      <c r="G17" s="26"/>
      <c r="H17" s="9">
        <f>H15+(H15*7/100)</f>
        <v>81.822258000000005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78.063102000000015</v>
      </c>
      <c r="D18" s="99" t="s">
        <v>15</v>
      </c>
      <c r="E18" s="99"/>
      <c r="F18" s="28"/>
      <c r="G18" s="27"/>
      <c r="H18" s="10">
        <f>H15+(H15*20/100)</f>
        <v>91.763280000000009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57</v>
      </c>
      <c r="E22" s="102"/>
      <c r="F22" s="102"/>
      <c r="G22" s="102"/>
      <c r="H22" s="102"/>
      <c r="I22" s="118" t="s">
        <v>58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9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1</v>
      </c>
      <c r="D24" s="54">
        <f>C16*C24</f>
        <v>81.315731250000013</v>
      </c>
      <c r="E24" s="54">
        <f>D24*7.59/1000</f>
        <v>0.61718640018750015</v>
      </c>
      <c r="F24" s="65">
        <v>15</v>
      </c>
      <c r="G24" s="39">
        <f>D24*F24/100</f>
        <v>12.197359687500002</v>
      </c>
      <c r="H24" s="39">
        <f>D24-(G24+E24)</f>
        <v>68.50118516231251</v>
      </c>
      <c r="I24" s="59">
        <f t="shared" ref="I24:I34" si="0">H24</f>
        <v>68.50118516231251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H16*C30</f>
        <v>95.586750000000009</v>
      </c>
      <c r="E30" s="54">
        <f t="shared" si="2"/>
        <v>0.72550343250000005</v>
      </c>
      <c r="F30" s="65">
        <v>15</v>
      </c>
      <c r="G30" s="39">
        <f t="shared" si="3"/>
        <v>14.338012500000001</v>
      </c>
      <c r="H30" s="39">
        <f t="shared" si="1"/>
        <v>80.523234067500013</v>
      </c>
      <c r="I30" s="59">
        <f t="shared" si="0"/>
        <v>80.523234067500013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79">
        <f>H16*C35</f>
        <v>0</v>
      </c>
      <c r="E35" s="79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59</v>
      </c>
      <c r="G36" s="107"/>
      <c r="H36" s="108"/>
      <c r="I36" s="112">
        <f>SUM(I24:I35)</f>
        <v>149.02441922981251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74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60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F3:I3"/>
    <mergeCell ref="C4:G5"/>
    <mergeCell ref="E6:I6"/>
    <mergeCell ref="C7:D7"/>
    <mergeCell ref="E7:G7"/>
  </mergeCells>
  <conditionalFormatting sqref="E14 I2:I5">
    <cfRule type="cellIs" dxfId="2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54"/>
  <sheetViews>
    <sheetView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16" t="s">
        <v>54</v>
      </c>
      <c r="H3" s="116"/>
      <c r="I3" s="116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50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25">
        <v>150</v>
      </c>
      <c r="C16" s="9">
        <f>E12*B16</f>
        <v>65.052585000000008</v>
      </c>
      <c r="D16" s="95" t="s">
        <v>13</v>
      </c>
      <c r="E16" s="95"/>
      <c r="F16" s="24"/>
      <c r="G16" s="25">
        <v>150</v>
      </c>
      <c r="H16" s="9">
        <f>J12*G16</f>
        <v>76.469400000000007</v>
      </c>
      <c r="I16" s="96" t="s">
        <v>13</v>
      </c>
      <c r="J16" s="97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0</v>
      </c>
      <c r="D24" s="54">
        <f>C15*C24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1</v>
      </c>
      <c r="D26" s="54">
        <f>C15*C26</f>
        <v>60.715746000000003</v>
      </c>
      <c r="E26" s="54">
        <f t="shared" ref="E26:E35" si="2">D26*7.59/1000</f>
        <v>0.46083251213999998</v>
      </c>
      <c r="F26" s="65">
        <v>15</v>
      </c>
      <c r="G26" s="54">
        <f t="shared" ref="G26:G35" si="3">D26*F26/100</f>
        <v>9.1073619000000008</v>
      </c>
      <c r="H26" s="39">
        <f>(D26-(G26+E26))*2</f>
        <v>102.29510317572</v>
      </c>
      <c r="I26" s="59">
        <f t="shared" si="1"/>
        <v>102.29510317572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H15*C30</f>
        <v>71.371440000000007</v>
      </c>
      <c r="E30" s="54">
        <f t="shared" si="2"/>
        <v>0.54170922960000012</v>
      </c>
      <c r="F30" s="65">
        <v>15</v>
      </c>
      <c r="G30" s="54">
        <f t="shared" si="3"/>
        <v>10.705716000000002</v>
      </c>
      <c r="H30" s="39">
        <f t="shared" si="0"/>
        <v>120.2480295408</v>
      </c>
      <c r="I30" s="59">
        <f t="shared" si="1"/>
        <v>120.2480295408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79">
        <f>H15*C35</f>
        <v>0</v>
      </c>
      <c r="E35" s="79">
        <f t="shared" si="2"/>
        <v>0</v>
      </c>
      <c r="F35" s="66">
        <v>20</v>
      </c>
      <c r="G35" s="79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222.54313271652001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67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53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1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2:P54"/>
  <sheetViews>
    <sheetView topLeftCell="A7" workbookViewId="0">
      <selection activeCell="J12" sqref="J12:K12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16" t="s">
        <v>52</v>
      </c>
      <c r="H3" s="116"/>
      <c r="I3" s="116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83" t="s">
        <v>3</v>
      </c>
      <c r="D7" s="83"/>
      <c r="E7" s="82">
        <v>1111111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83" t="s">
        <v>4</v>
      </c>
      <c r="D8" s="83"/>
      <c r="E8" s="82" t="s">
        <v>50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85" t="s">
        <v>8</v>
      </c>
      <c r="C11" s="86"/>
      <c r="D11" s="86"/>
      <c r="E11" s="87">
        <v>2023</v>
      </c>
      <c r="F11" s="87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9" t="s">
        <v>65</v>
      </c>
      <c r="C12" s="98"/>
      <c r="D12" s="98"/>
      <c r="E12" s="91">
        <v>0.43368390000000001</v>
      </c>
      <c r="F12" s="92"/>
      <c r="G12" s="89" t="s">
        <v>66</v>
      </c>
      <c r="H12" s="90"/>
      <c r="I12" s="90"/>
      <c r="J12" s="91">
        <v>0.50979600000000003</v>
      </c>
      <c r="K12" s="92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9">
        <f>E12*B15</f>
        <v>60.715746000000003</v>
      </c>
      <c r="D15" s="95" t="s">
        <v>12</v>
      </c>
      <c r="E15" s="95"/>
      <c r="F15" s="24"/>
      <c r="G15" s="25">
        <v>140</v>
      </c>
      <c r="H15" s="9">
        <f>J12*G15</f>
        <v>71.371440000000007</v>
      </c>
      <c r="I15" s="96" t="s">
        <v>12</v>
      </c>
      <c r="J15" s="97"/>
      <c r="K15" s="24"/>
      <c r="L15" s="23"/>
      <c r="M15" s="23"/>
      <c r="N15" s="23"/>
      <c r="O15" s="30"/>
    </row>
    <row r="16" spans="1:15" x14ac:dyDescent="0.25">
      <c r="A16" s="30"/>
      <c r="B16" s="25">
        <v>150</v>
      </c>
      <c r="C16" s="9">
        <f>E12*B16</f>
        <v>65.052585000000008</v>
      </c>
      <c r="D16" s="95" t="s">
        <v>13</v>
      </c>
      <c r="E16" s="95"/>
      <c r="F16" s="24"/>
      <c r="G16" s="25">
        <v>150</v>
      </c>
      <c r="H16" s="9">
        <f>J12*G16</f>
        <v>76.469400000000007</v>
      </c>
      <c r="I16" s="96" t="s">
        <v>13</v>
      </c>
      <c r="J16" s="97"/>
      <c r="K16" s="24"/>
      <c r="L16" s="23"/>
      <c r="M16" s="23"/>
      <c r="N16" s="23"/>
      <c r="O16" s="30"/>
    </row>
    <row r="17" spans="1:15" x14ac:dyDescent="0.25">
      <c r="A17" s="30"/>
      <c r="B17" s="26"/>
      <c r="C17" s="9">
        <f>C15+(C15*7/100)</f>
        <v>64.965848219999998</v>
      </c>
      <c r="D17" s="95" t="s">
        <v>14</v>
      </c>
      <c r="E17" s="95"/>
      <c r="F17" s="24"/>
      <c r="G17" s="26"/>
      <c r="H17" s="9">
        <f>H15+(H15*7/100)</f>
        <v>76.367440800000011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0">
        <f>C15+(C15*20/100)</f>
        <v>72.858895200000006</v>
      </c>
      <c r="D18" s="99" t="s">
        <v>15</v>
      </c>
      <c r="E18" s="99"/>
      <c r="F18" s="28"/>
      <c r="G18" s="27"/>
      <c r="H18" s="10">
        <f>H15+(H15*20/100)</f>
        <v>85.645728000000005</v>
      </c>
      <c r="I18" s="100" t="s">
        <v>15</v>
      </c>
      <c r="J18" s="101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 x14ac:dyDescent="0.2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 x14ac:dyDescent="0.25">
      <c r="A24" s="30"/>
      <c r="B24" s="58" t="s">
        <v>23</v>
      </c>
      <c r="C24" s="63">
        <v>0</v>
      </c>
      <c r="D24" s="54">
        <f>C16*C24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58" t="s">
        <v>25</v>
      </c>
      <c r="C26" s="63">
        <v>1</v>
      </c>
      <c r="D26" s="54">
        <f>C16*C26</f>
        <v>65.052585000000008</v>
      </c>
      <c r="E26" s="54">
        <f t="shared" ref="E26:E35" si="2">D26*7.59/1000</f>
        <v>0.49374912015000005</v>
      </c>
      <c r="F26" s="65">
        <v>15</v>
      </c>
      <c r="G26" s="54">
        <f t="shared" ref="G26:G35" si="3">D26*F26/100</f>
        <v>9.7578877500000019</v>
      </c>
      <c r="H26" s="39">
        <f>(D26-(G26+E26))*2</f>
        <v>109.60189625970001</v>
      </c>
      <c r="I26" s="59">
        <f t="shared" si="1"/>
        <v>109.60189625970001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 x14ac:dyDescent="0.2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58" t="s">
        <v>29</v>
      </c>
      <c r="C30" s="63">
        <v>1</v>
      </c>
      <c r="D30" s="54">
        <f>H16*C30</f>
        <v>76.469400000000007</v>
      </c>
      <c r="E30" s="54">
        <f t="shared" si="2"/>
        <v>0.58040274600000008</v>
      </c>
      <c r="F30" s="65">
        <v>15</v>
      </c>
      <c r="G30" s="54">
        <f t="shared" si="3"/>
        <v>11.470410000000001</v>
      </c>
      <c r="H30" s="39">
        <f t="shared" si="0"/>
        <v>128.837174508</v>
      </c>
      <c r="I30" s="59">
        <f t="shared" si="1"/>
        <v>128.837174508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60" t="s">
        <v>34</v>
      </c>
      <c r="C35" s="64">
        <v>0</v>
      </c>
      <c r="D35" s="79">
        <f>H16*C35</f>
        <v>0</v>
      </c>
      <c r="E35" s="79">
        <f t="shared" si="2"/>
        <v>0</v>
      </c>
      <c r="F35" s="66">
        <v>20</v>
      </c>
      <c r="G35" s="79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 x14ac:dyDescent="0.25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238.4390707677</v>
      </c>
      <c r="J36" s="51"/>
      <c r="K36" s="107"/>
      <c r="L36" s="107"/>
      <c r="M36" s="107"/>
      <c r="N36" s="114"/>
      <c r="O36" s="30"/>
    </row>
    <row r="37" spans="1:16" ht="15.75" thickBot="1" x14ac:dyDescent="0.3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5" t="s">
        <v>67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45123</v>
      </c>
      <c r="L44" s="115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53</v>
      </c>
      <c r="L45" s="105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70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71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0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GÜNDÜZ</vt:lpstr>
      <vt:lpstr>GÜNDÜZ Y.LİSANS</vt:lpstr>
      <vt:lpstr>GÜNDÜZ DOKTORA</vt:lpstr>
      <vt:lpstr>GECE</vt:lpstr>
      <vt:lpstr>%25 ARTIRIMLI GÜNDÜZ</vt:lpstr>
      <vt:lpstr>%25 ARTIRIMLI GECE</vt:lpstr>
      <vt:lpstr>DYK HAFTAİÇİ</vt:lpstr>
      <vt:lpstr>DYK HAFTA SONU</vt:lpstr>
      <vt:lpstr>'%25 ARTIRIMLI GECE'!Yazdırma_Alanı</vt:lpstr>
      <vt:lpstr>'%25 ARTIRIMLI GÜNDÜZ'!Yazdırma_Alanı</vt:lpstr>
      <vt:lpstr>'DYK HAFTA SONU'!Yazdırma_Alanı</vt:lpstr>
      <vt:lpstr>'DYK HAFTAİÇİ'!Yazdırma_Alanı</vt:lpstr>
      <vt:lpstr>GECE!Yazdırma_Alanı</vt:lpstr>
      <vt:lpstr>GÜNDÜZ!Yazdırma_Alanı</vt:lpstr>
      <vt:lpstr>'GÜNDÜZ DOKTORA'!Yazdırma_Alanı</vt:lpstr>
      <vt:lpstr>'GÜNDÜZ Y.LİSANS'!Yazdırma_Alanı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2023-07-16T20:28:28Z</dcterms:modified>
</cp:coreProperties>
</file>