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0490" windowHeight="7770" tabRatio="941"/>
  </bookViews>
  <sheets>
    <sheet name="GÜNDÜZ" sheetId="13" r:id="rId1"/>
    <sheet name="GÜNDÜZ Y.LİSANS" sheetId="12" r:id="rId2"/>
    <sheet name="GÜNDÜZ DOKTORA" sheetId="14" r:id="rId3"/>
    <sheet name="GECE" sheetId="15" r:id="rId4"/>
    <sheet name="%25 ARTIRIMLI GÜNDÜZ" sheetId="18" r:id="rId5"/>
    <sheet name="%25 ARTIRIMLI GECE" sheetId="19" r:id="rId6"/>
    <sheet name="DYK HAFTAİÇİ" sheetId="17" r:id="rId7"/>
    <sheet name="DYK HAFTA SONU" sheetId="16" r:id="rId8"/>
  </sheets>
  <definedNames>
    <definedName name="_xlnm.Print_Area" localSheetId="5">'%25 ARTIRIMLI GECE'!$A$1:$N$54</definedName>
    <definedName name="_xlnm.Print_Area" localSheetId="4">'%25 ARTIRIMLI GÜNDÜZ'!$A$1:$N$54</definedName>
    <definedName name="_xlnm.Print_Area" localSheetId="7">'DYK HAFTA SONU'!$A$1:$N$54</definedName>
    <definedName name="_xlnm.Print_Area" localSheetId="6">'DYK HAFTAİÇİ'!$A$1:$N$54</definedName>
    <definedName name="_xlnm.Print_Area" localSheetId="3">GECE!$A$1:$N$54</definedName>
    <definedName name="_xlnm.Print_Area" localSheetId="0">GÜNDÜZ!$A$1:$N$54</definedName>
    <definedName name="_xlnm.Print_Area" localSheetId="2">'GÜNDÜZ DOKTORA'!$A$1:$N$54</definedName>
    <definedName name="_xlnm.Print_Area" localSheetId="1">'GÜNDÜZ Y.LİSANS'!$A$1:$N$54</definedName>
  </definedNames>
  <calcPr calcId="124519"/>
</workbook>
</file>

<file path=xl/calcChain.xml><?xml version="1.0" encoding="utf-8"?>
<calcChain xmlns="http://schemas.openxmlformats.org/spreadsheetml/2006/main">
  <c r="K44" i="19"/>
  <c r="D32"/>
  <c r="G32" s="1"/>
  <c r="D28"/>
  <c r="E28" s="1"/>
  <c r="E27"/>
  <c r="D27"/>
  <c r="G27" s="1"/>
  <c r="D24"/>
  <c r="H18"/>
  <c r="H16"/>
  <c r="D34" s="1"/>
  <c r="C16"/>
  <c r="D29" s="1"/>
  <c r="H15"/>
  <c r="H17" s="1"/>
  <c r="C15"/>
  <c r="C17" s="1"/>
  <c r="E34" l="1"/>
  <c r="G34"/>
  <c r="H34" s="1"/>
  <c r="I34" s="1"/>
  <c r="E29"/>
  <c r="G29"/>
  <c r="H29"/>
  <c r="I29" s="1"/>
  <c r="D31"/>
  <c r="H32"/>
  <c r="I32" s="1"/>
  <c r="D35"/>
  <c r="C18"/>
  <c r="G24"/>
  <c r="D26"/>
  <c r="H27"/>
  <c r="I27" s="1"/>
  <c r="G28"/>
  <c r="H28" s="1"/>
  <c r="I28" s="1"/>
  <c r="D30"/>
  <c r="E24"/>
  <c r="H24" s="1"/>
  <c r="I24" s="1"/>
  <c r="D25"/>
  <c r="E32"/>
  <c r="D33"/>
  <c r="E26" l="1"/>
  <c r="G26"/>
  <c r="H26" s="1"/>
  <c r="I26" s="1"/>
  <c r="E25"/>
  <c r="G25"/>
  <c r="H25" s="1"/>
  <c r="I25" s="1"/>
  <c r="G35"/>
  <c r="E35"/>
  <c r="H35" s="1"/>
  <c r="I35" s="1"/>
  <c r="E33"/>
  <c r="G33"/>
  <c r="H33" s="1"/>
  <c r="I33" s="1"/>
  <c r="H30"/>
  <c r="I30" s="1"/>
  <c r="E30"/>
  <c r="G30"/>
  <c r="G31"/>
  <c r="H31"/>
  <c r="I31" s="1"/>
  <c r="E31"/>
  <c r="I36" l="1"/>
  <c r="K44" i="18" l="1"/>
  <c r="D34"/>
  <c r="E34" s="1"/>
  <c r="D33"/>
  <c r="E33" s="1"/>
  <c r="G32"/>
  <c r="E32"/>
  <c r="D32"/>
  <c r="H32" s="1"/>
  <c r="I32" s="1"/>
  <c r="D30"/>
  <c r="E30" s="1"/>
  <c r="D25"/>
  <c r="E25" s="1"/>
  <c r="C18"/>
  <c r="H16"/>
  <c r="D35" s="1"/>
  <c r="C16"/>
  <c r="D26" s="1"/>
  <c r="H15"/>
  <c r="H17" s="1"/>
  <c r="C15"/>
  <c r="C17" s="1"/>
  <c r="H35" l="1"/>
  <c r="I35" s="1"/>
  <c r="E35"/>
  <c r="G35"/>
  <c r="E26"/>
  <c r="G26"/>
  <c r="H26" s="1"/>
  <c r="I26" s="1"/>
  <c r="D29"/>
  <c r="D24"/>
  <c r="H25"/>
  <c r="I25" s="1"/>
  <c r="D28"/>
  <c r="G30"/>
  <c r="H30" s="1"/>
  <c r="I30" s="1"/>
  <c r="H33"/>
  <c r="I33" s="1"/>
  <c r="G34"/>
  <c r="H34" s="1"/>
  <c r="I34" s="1"/>
  <c r="H18"/>
  <c r="G25"/>
  <c r="D27"/>
  <c r="D31"/>
  <c r="G33"/>
  <c r="H27" l="1"/>
  <c r="I27" s="1"/>
  <c r="E27"/>
  <c r="G27"/>
  <c r="G24"/>
  <c r="H24" s="1"/>
  <c r="I24" s="1"/>
  <c r="E24"/>
  <c r="E31"/>
  <c r="G31"/>
  <c r="H31" s="1"/>
  <c r="I31" s="1"/>
  <c r="G28"/>
  <c r="H28" s="1"/>
  <c r="I28" s="1"/>
  <c r="E28"/>
  <c r="E29"/>
  <c r="G29"/>
  <c r="H29" s="1"/>
  <c r="I29" s="1"/>
  <c r="I36" l="1"/>
  <c r="K44" i="17" l="1"/>
  <c r="D29"/>
  <c r="E29" s="1"/>
  <c r="D25"/>
  <c r="E25" s="1"/>
  <c r="H16"/>
  <c r="C16"/>
  <c r="H15"/>
  <c r="D34" s="1"/>
  <c r="C15"/>
  <c r="D26" s="1"/>
  <c r="G34" l="1"/>
  <c r="H34" s="1"/>
  <c r="I34" s="1"/>
  <c r="E34"/>
  <c r="G26"/>
  <c r="H26" s="1"/>
  <c r="I26" s="1"/>
  <c r="E26"/>
  <c r="H17"/>
  <c r="D33"/>
  <c r="H25"/>
  <c r="I25" s="1"/>
  <c r="H18"/>
  <c r="G25"/>
  <c r="D27"/>
  <c r="G29"/>
  <c r="H29" s="1"/>
  <c r="I29" s="1"/>
  <c r="D31"/>
  <c r="D35"/>
  <c r="C17"/>
  <c r="D24"/>
  <c r="D28"/>
  <c r="D32"/>
  <c r="C18"/>
  <c r="D30"/>
  <c r="G32" l="1"/>
  <c r="H32" s="1"/>
  <c r="I32" s="1"/>
  <c r="E32"/>
  <c r="H27"/>
  <c r="I27" s="1"/>
  <c r="E27"/>
  <c r="G27"/>
  <c r="E33"/>
  <c r="G33"/>
  <c r="H33" s="1"/>
  <c r="I33" s="1"/>
  <c r="G24"/>
  <c r="H24" s="1"/>
  <c r="I24" s="1"/>
  <c r="E24"/>
  <c r="G30"/>
  <c r="H30" s="1"/>
  <c r="I30" s="1"/>
  <c r="E30"/>
  <c r="G28"/>
  <c r="H28" s="1"/>
  <c r="I28" s="1"/>
  <c r="E28"/>
  <c r="E31"/>
  <c r="G31"/>
  <c r="H31" s="1"/>
  <c r="I31" s="1"/>
  <c r="E35"/>
  <c r="G35"/>
  <c r="H35" s="1"/>
  <c r="I35" s="1"/>
  <c r="I36" l="1"/>
  <c r="K44" i="16" l="1"/>
  <c r="D34"/>
  <c r="E34" s="1"/>
  <c r="D33"/>
  <c r="E33" s="1"/>
  <c r="G32"/>
  <c r="E32"/>
  <c r="D32"/>
  <c r="H32" s="1"/>
  <c r="I32" s="1"/>
  <c r="D30"/>
  <c r="E30" s="1"/>
  <c r="D29"/>
  <c r="E29" s="1"/>
  <c r="D25"/>
  <c r="E25" s="1"/>
  <c r="C18"/>
  <c r="H16"/>
  <c r="D35" s="1"/>
  <c r="C16"/>
  <c r="D26" s="1"/>
  <c r="H15"/>
  <c r="H17" s="1"/>
  <c r="C15"/>
  <c r="C17" s="1"/>
  <c r="H26" l="1"/>
  <c r="I26" s="1"/>
  <c r="E26"/>
  <c r="G26"/>
  <c r="H35"/>
  <c r="I35" s="1"/>
  <c r="E35"/>
  <c r="G35"/>
  <c r="D24"/>
  <c r="H25"/>
  <c r="I25" s="1"/>
  <c r="D28"/>
  <c r="G30"/>
  <c r="H30" s="1"/>
  <c r="I30" s="1"/>
  <c r="H33"/>
  <c r="I33" s="1"/>
  <c r="G34"/>
  <c r="H34" s="1"/>
  <c r="I34" s="1"/>
  <c r="H18"/>
  <c r="G25"/>
  <c r="D27"/>
  <c r="G29"/>
  <c r="H29" s="1"/>
  <c r="I29" s="1"/>
  <c r="D31"/>
  <c r="G33"/>
  <c r="H27" l="1"/>
  <c r="I27" s="1"/>
  <c r="E27"/>
  <c r="G27"/>
  <c r="G28"/>
  <c r="H28" s="1"/>
  <c r="I28" s="1"/>
  <c r="E28"/>
  <c r="E31"/>
  <c r="G31"/>
  <c r="H31" s="1"/>
  <c r="I31" s="1"/>
  <c r="G24"/>
  <c r="H24" s="1"/>
  <c r="I24" s="1"/>
  <c r="E24"/>
  <c r="I36" l="1"/>
  <c r="K44" i="15" l="1"/>
  <c r="E29"/>
  <c r="D29"/>
  <c r="G29" s="1"/>
  <c r="D26"/>
  <c r="E26" s="1"/>
  <c r="E25"/>
  <c r="D25"/>
  <c r="G25" s="1"/>
  <c r="D24"/>
  <c r="H24" s="1"/>
  <c r="I24" s="1"/>
  <c r="H18"/>
  <c r="H16"/>
  <c r="D34" s="1"/>
  <c r="C16"/>
  <c r="D27" s="1"/>
  <c r="H15"/>
  <c r="H17" s="1"/>
  <c r="C15"/>
  <c r="C17" s="1"/>
  <c r="E27" l="1"/>
  <c r="G27"/>
  <c r="H27" s="1"/>
  <c r="I27" s="1"/>
  <c r="E34"/>
  <c r="G34"/>
  <c r="H34"/>
  <c r="I34" s="1"/>
  <c r="D33"/>
  <c r="C18"/>
  <c r="H25"/>
  <c r="I25" s="1"/>
  <c r="G26"/>
  <c r="H26" s="1"/>
  <c r="I26" s="1"/>
  <c r="D28"/>
  <c r="H29"/>
  <c r="I29" s="1"/>
  <c r="D32"/>
  <c r="D31"/>
  <c r="D35"/>
  <c r="D30"/>
  <c r="E30" l="1"/>
  <c r="G30"/>
  <c r="H30" s="1"/>
  <c r="I30" s="1"/>
  <c r="G32"/>
  <c r="H32"/>
  <c r="I32" s="1"/>
  <c r="E32"/>
  <c r="E31"/>
  <c r="G31"/>
  <c r="H31" s="1"/>
  <c r="I31" s="1"/>
  <c r="H35"/>
  <c r="I35" s="1"/>
  <c r="E35"/>
  <c r="G35"/>
  <c r="G28"/>
  <c r="H28" s="1"/>
  <c r="I28" s="1"/>
  <c r="E28"/>
  <c r="E33"/>
  <c r="G33"/>
  <c r="H33" s="1"/>
  <c r="I33" s="1"/>
  <c r="I36" l="1"/>
  <c r="K44" i="14" l="1"/>
  <c r="D29"/>
  <c r="E29" s="1"/>
  <c r="D25"/>
  <c r="E25" s="1"/>
  <c r="C18"/>
  <c r="D26" s="1"/>
  <c r="H16"/>
  <c r="C16"/>
  <c r="H15"/>
  <c r="H18" s="1"/>
  <c r="C15"/>
  <c r="C17" s="1"/>
  <c r="E26" l="1"/>
  <c r="G26"/>
  <c r="H26" s="1"/>
  <c r="I26" s="1"/>
  <c r="D34"/>
  <c r="D30"/>
  <c r="D35"/>
  <c r="D31"/>
  <c r="D32"/>
  <c r="D33"/>
  <c r="H17"/>
  <c r="D24"/>
  <c r="H25"/>
  <c r="I25" s="1"/>
  <c r="D28"/>
  <c r="G25"/>
  <c r="D27"/>
  <c r="G29"/>
  <c r="H29" s="1"/>
  <c r="I29" s="1"/>
  <c r="H27" l="1"/>
  <c r="I27" s="1"/>
  <c r="G27"/>
  <c r="E27"/>
  <c r="G32"/>
  <c r="H32" s="1"/>
  <c r="I32" s="1"/>
  <c r="E32"/>
  <c r="E34"/>
  <c r="G34"/>
  <c r="H34" s="1"/>
  <c r="I34" s="1"/>
  <c r="G28"/>
  <c r="E28"/>
  <c r="H28"/>
  <c r="I28" s="1"/>
  <c r="E33"/>
  <c r="G33"/>
  <c r="H33" s="1"/>
  <c r="I33" s="1"/>
  <c r="E30"/>
  <c r="G30"/>
  <c r="H30" s="1"/>
  <c r="I30" s="1"/>
  <c r="E35"/>
  <c r="G35"/>
  <c r="H35" s="1"/>
  <c r="I35" s="1"/>
  <c r="G24"/>
  <c r="E24"/>
  <c r="H24"/>
  <c r="I24" s="1"/>
  <c r="H31"/>
  <c r="I31" s="1"/>
  <c r="E31"/>
  <c r="G31"/>
  <c r="I36" l="1"/>
  <c r="K44" i="13" l="1"/>
  <c r="E35"/>
  <c r="D35"/>
  <c r="D32"/>
  <c r="G32" s="1"/>
  <c r="E31"/>
  <c r="D31"/>
  <c r="H18"/>
  <c r="H16"/>
  <c r="C16"/>
  <c r="H15"/>
  <c r="D34" s="1"/>
  <c r="C15"/>
  <c r="D26" s="1"/>
  <c r="E34" l="1"/>
  <c r="G34"/>
  <c r="H34" s="1"/>
  <c r="I34" s="1"/>
  <c r="E26"/>
  <c r="G26"/>
  <c r="H26" s="1"/>
  <c r="I26" s="1"/>
  <c r="D24"/>
  <c r="D27"/>
  <c r="H32"/>
  <c r="I32" s="1"/>
  <c r="H17"/>
  <c r="D25"/>
  <c r="D29"/>
  <c r="G31"/>
  <c r="H31" s="1"/>
  <c r="I31" s="1"/>
  <c r="E32"/>
  <c r="D33"/>
  <c r="G35"/>
  <c r="H35" s="1"/>
  <c r="I35" s="1"/>
  <c r="C17"/>
  <c r="D28"/>
  <c r="C18"/>
  <c r="D30"/>
  <c r="E30" l="1"/>
  <c r="G30"/>
  <c r="H30" s="1"/>
  <c r="I30" s="1"/>
  <c r="E29"/>
  <c r="G29"/>
  <c r="H29"/>
  <c r="I29" s="1"/>
  <c r="H27"/>
  <c r="I27" s="1"/>
  <c r="G27"/>
  <c r="E27"/>
  <c r="G28"/>
  <c r="H28" s="1"/>
  <c r="I28" s="1"/>
  <c r="E28"/>
  <c r="E33"/>
  <c r="G33"/>
  <c r="H33" s="1"/>
  <c r="I33" s="1"/>
  <c r="E25"/>
  <c r="G25"/>
  <c r="H25" s="1"/>
  <c r="I25" s="1"/>
  <c r="G24"/>
  <c r="H24" s="1"/>
  <c r="I24" s="1"/>
  <c r="E24"/>
  <c r="I36" l="1"/>
  <c r="D29" i="12" l="1"/>
  <c r="D28"/>
  <c r="D27"/>
  <c r="D26"/>
  <c r="D25"/>
  <c r="D24"/>
  <c r="K44"/>
  <c r="H16"/>
  <c r="C16"/>
  <c r="H15"/>
  <c r="C15"/>
  <c r="C17" l="1"/>
  <c r="C18"/>
  <c r="H17"/>
  <c r="H18"/>
  <c r="D34" l="1"/>
  <c r="D32"/>
  <c r="D30"/>
  <c r="D33"/>
  <c r="D31"/>
  <c r="E31" s="1"/>
  <c r="D35"/>
  <c r="G31"/>
  <c r="E24"/>
  <c r="G24"/>
  <c r="E29"/>
  <c r="G29"/>
  <c r="E34"/>
  <c r="G34"/>
  <c r="E28"/>
  <c r="G28"/>
  <c r="G27"/>
  <c r="E27"/>
  <c r="E32"/>
  <c r="G32"/>
  <c r="G35"/>
  <c r="E35"/>
  <c r="G25"/>
  <c r="E25"/>
  <c r="E30"/>
  <c r="G30"/>
  <c r="G33"/>
  <c r="E33"/>
  <c r="E26"/>
  <c r="G26"/>
  <c r="H28" l="1"/>
  <c r="I28" s="1"/>
  <c r="H34"/>
  <c r="I34" s="1"/>
  <c r="H24"/>
  <c r="I24" s="1"/>
  <c r="H25"/>
  <c r="I25" s="1"/>
  <c r="H35"/>
  <c r="I35" s="1"/>
  <c r="H30"/>
  <c r="I30" s="1"/>
  <c r="H33"/>
  <c r="I33" s="1"/>
  <c r="H32"/>
  <c r="I32" s="1"/>
  <c r="H31"/>
  <c r="I31" s="1"/>
  <c r="H29"/>
  <c r="I29" s="1"/>
  <c r="H26"/>
  <c r="I26" s="1"/>
  <c r="H27"/>
  <c r="I27" s="1"/>
  <c r="I36" l="1"/>
</calcChain>
</file>

<file path=xl/sharedStrings.xml><?xml version="1.0" encoding="utf-8"?>
<sst xmlns="http://schemas.openxmlformats.org/spreadsheetml/2006/main" count="487" uniqueCount="75">
  <si>
    <t xml:space="preserve">                                         EK DERS ÜCRETİ İADE BORDROSU</t>
  </si>
  <si>
    <t>Personel Blgileri</t>
  </si>
  <si>
    <t>OKULU/KURUMU :</t>
  </si>
  <si>
    <t>T.C. KİMLİK NO :</t>
  </si>
  <si>
    <t>ADI VE SOYADI :</t>
  </si>
  <si>
    <t xml:space="preserve">                               GÖREVİ  :</t>
  </si>
  <si>
    <t>Okul Müdürü</t>
  </si>
  <si>
    <t>ÖĞRENİMİ  :</t>
  </si>
  <si>
    <t>AİT OLDUĞU YIL:</t>
  </si>
  <si>
    <t>Gösterge</t>
  </si>
  <si>
    <t>Tutar</t>
  </si>
  <si>
    <t>Birim Ücret</t>
  </si>
  <si>
    <t>Gündüz</t>
  </si>
  <si>
    <t xml:space="preserve">Gece    </t>
  </si>
  <si>
    <t>Yüksek Lisans</t>
  </si>
  <si>
    <t>Doktora</t>
  </si>
  <si>
    <t>Yanlış Hesaplanan Ek Ders Bilgileri</t>
  </si>
  <si>
    <t>Saat</t>
  </si>
  <si>
    <t>Gelir      Tutarı</t>
  </si>
  <si>
    <t>Damga Vergisi</t>
  </si>
  <si>
    <t>Vergi Dilimi%</t>
  </si>
  <si>
    <t>Gelir Vergisi</t>
  </si>
  <si>
    <t>Net           Ödenen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</si>
  <si>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</si>
  <si>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</si>
  <si>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</si>
  <si>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</si>
  <si>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</si>
  <si>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</si>
  <si>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</si>
  <si>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</si>
  <si>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</si>
  <si>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</si>
  <si>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</si>
  <si>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</si>
  <si>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Hesaplayan/Onaylayan</t>
  </si>
  <si>
    <t>Not:</t>
  </si>
  <si>
    <t xml:space="preserve">*Ekders hesaplamsı 657 Sayılı Devlet Memurları Kanunun 176 mad. Gereğince kanuna göre verilen 140 ve 150 göstege rakamının ilgili aya ait </t>
  </si>
  <si>
    <t>aylık katsayı çarpımından oluşan miktarla hesaplanmıştır.</t>
  </si>
  <si>
    <t>İade</t>
  </si>
  <si>
    <t xml:space="preserve"> Toplam Borç:         </t>
  </si>
  <si>
    <t>Lisans</t>
  </si>
  <si>
    <t>Yeniyüzyıl İlkokulu</t>
  </si>
  <si>
    <t>Öğretmen</t>
  </si>
  <si>
    <t>Aylık Katsayı (1 Ocak 2022) :</t>
  </si>
  <si>
    <t>Aylık Katsayı (1 Temmuz 2022) :</t>
  </si>
  <si>
    <t>Yukarıda belirtilen kişiye ait 2022 yılı aralık ayına ait toplam 139,62 TL(yüzotuzdokuzTL,altmışiki Kr) borç hesaplanmıştır.</t>
  </si>
  <si>
    <t>aaaaa</t>
  </si>
  <si>
    <t>xxxxxxx</t>
  </si>
  <si>
    <t>(Yüksek Lisans)</t>
  </si>
  <si>
    <t>(Doktora)</t>
  </si>
  <si>
    <t>(Gece Saati)</t>
  </si>
  <si>
    <t>aaaaaa</t>
  </si>
  <si>
    <t>Yukarıda belirtilen kişiye ait 2022 yılı ocak ayına ait gece saati toplam 423,80 TL(dörtyüzyirmiüçTL,seksenKr) borç hesaplanmıştır.</t>
  </si>
  <si>
    <t>xxxxxxxx</t>
  </si>
  <si>
    <t>Kurum Müdürü</t>
  </si>
  <si>
    <t>(DYK Haftasonu İade)</t>
  </si>
  <si>
    <t>Yukarıda belirtilen kişiye ait 2022 yılı mart ayına ait toplam 119 TL(yüzondokuzTL) borç hesaplanmıştır.</t>
  </si>
  <si>
    <t>xxxxx</t>
  </si>
  <si>
    <t>(DYK Haftaiçi İade)</t>
  </si>
  <si>
    <t>(Lisans %25 Artırımlı gündüz)</t>
  </si>
  <si>
    <t>%25 Gündüz</t>
  </si>
  <si>
    <t>İadesi Hesaplanan Ek Ders Bilgileri</t>
  </si>
  <si>
    <t>Ödenecek Tutar</t>
  </si>
  <si>
    <t xml:space="preserve"> Toplam Ödenen:         </t>
  </si>
  <si>
    <t>Yukarıda belirtilen kişiye ait 2022 yılına ait toplam 139,62 TL(yüzotuzdokuzTL,altmışiki Kr)iade hesaplanmıştır.</t>
  </si>
  <si>
    <t>xxxxxx</t>
  </si>
  <si>
    <t>(Lisans %25 Artırımlı gece)</t>
  </si>
  <si>
    <t>Gece</t>
  </si>
  <si>
    <t>%25 Gece</t>
  </si>
  <si>
    <t>Y.Lisans</t>
  </si>
  <si>
    <t>*Gelir vergisi ek ders bordrosundan alına bilgilere göre %15, %20 ve %27 olarak hesaplanmıştır.</t>
  </si>
  <si>
    <t xml:space="preserve">*Lisansüstü öğrenim gören öğretmenlere ilave ek ders ücreti, Milli Eğitim Bakanlığına bağlı örgün ve yaygın eğitim kurumlarında görev yapan                                                                                                                                                    </t>
  </si>
  <si>
    <t xml:space="preserve"> öğretmenlerden yüksek lisans ve doktora yapmış olanlara, fiilen girdikleri dersler için ödenecek ek ders ücretleri sırasıyla %7 ve %20 artırımlı                                                                                                                                                      </t>
  </si>
  <si>
    <t xml:space="preserve">ödenir olarak hesaplanmıştır.        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</si>
</sst>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u/>
      <sz val="9"/>
      <color theme="1"/>
      <name val="Arial"/>
      <family val="2"/>
      <charset val="162"/>
    </font>
    <font>
      <sz val="9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Arial Tur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165" fontId="2" fillId="2" borderId="7" xfId="0" applyNumberFormat="1" applyFont="1" applyFill="1" applyBorder="1" applyProtection="1">
      <protection hidden="1"/>
    </xf>
    <xf numFmtId="165" fontId="2" fillId="2" borderId="13" xfId="0" applyNumberFormat="1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2" borderId="0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2" fontId="10" fillId="0" borderId="7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protection hidden="1"/>
    </xf>
    <xf numFmtId="2" fontId="10" fillId="0" borderId="0" xfId="0" applyNumberFormat="1" applyFont="1" applyBorder="1" applyProtection="1">
      <protection hidden="1"/>
    </xf>
    <xf numFmtId="1" fontId="10" fillId="0" borderId="0" xfId="0" applyNumberFormat="1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2" fontId="10" fillId="2" borderId="7" xfId="0" applyNumberFormat="1" applyFont="1" applyFill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1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10" fillId="2" borderId="23" xfId="0" applyFont="1" applyFill="1" applyBorder="1" applyProtection="1">
      <protection hidden="1"/>
    </xf>
    <xf numFmtId="2" fontId="10" fillId="0" borderId="24" xfId="0" applyNumberFormat="1" applyFont="1" applyBorder="1" applyProtection="1">
      <protection hidden="1"/>
    </xf>
    <xf numFmtId="0" fontId="10" fillId="2" borderId="25" xfId="0" applyFont="1" applyFill="1" applyBorder="1" applyProtection="1">
      <protection hidden="1"/>
    </xf>
    <xf numFmtId="2" fontId="10" fillId="0" borderId="13" xfId="0" applyNumberFormat="1" applyFont="1" applyBorder="1" applyProtection="1">
      <protection hidden="1"/>
    </xf>
    <xf numFmtId="2" fontId="10" fillId="0" borderId="26" xfId="0" applyNumberFormat="1" applyFont="1" applyBorder="1" applyProtection="1">
      <protection hidden="1"/>
    </xf>
    <xf numFmtId="0" fontId="10" fillId="2" borderId="7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13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2" fontId="10" fillId="2" borderId="13" xfId="0" applyNumberFormat="1" applyFont="1" applyFill="1" applyBorder="1" applyProtection="1">
      <protection hidden="1"/>
    </xf>
    <xf numFmtId="0" fontId="2" fillId="2" borderId="6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Protection="1"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16" xfId="0" applyFont="1" applyFill="1" applyBorder="1" applyAlignment="1" applyProtection="1">
      <alignment horizontal="left"/>
      <protection hidden="1"/>
    </xf>
    <xf numFmtId="0" fontId="10" fillId="0" borderId="21" xfId="0" applyFont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2" fontId="10" fillId="2" borderId="19" xfId="0" applyNumberFormat="1" applyFont="1" applyFill="1" applyBorder="1" applyAlignment="1" applyProtection="1">
      <alignment horizontal="center" vertical="center"/>
      <protection hidden="1"/>
    </xf>
    <xf numFmtId="2" fontId="10" fillId="2" borderId="17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14" fontId="9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4"/>
  <sheetViews>
    <sheetView tabSelected="1" topLeftCell="A31" workbookViewId="0">
      <selection activeCell="E7" sqref="E7:G7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47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67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68" t="s">
        <v>11</v>
      </c>
      <c r="J14" s="69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32.962299999999999</v>
      </c>
      <c r="D15" s="95" t="s">
        <v>12</v>
      </c>
      <c r="E15" s="95"/>
      <c r="F15" s="24"/>
      <c r="G15" s="25">
        <v>140</v>
      </c>
      <c r="H15" s="9">
        <f>J12*G15</f>
        <v>46.704419999999999</v>
      </c>
      <c r="I15" s="96" t="s">
        <v>12</v>
      </c>
      <c r="J15" s="97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35.316749999999999</v>
      </c>
      <c r="D16" s="95" t="s">
        <v>13</v>
      </c>
      <c r="E16" s="95"/>
      <c r="F16" s="24"/>
      <c r="G16" s="25">
        <v>150</v>
      </c>
      <c r="H16" s="9">
        <f>J12*G16</f>
        <v>50.04045</v>
      </c>
      <c r="I16" s="96" t="s">
        <v>13</v>
      </c>
      <c r="J16" s="97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35.269660999999999</v>
      </c>
      <c r="D17" s="95" t="s">
        <v>14</v>
      </c>
      <c r="E17" s="95"/>
      <c r="F17" s="24"/>
      <c r="G17" s="26"/>
      <c r="H17" s="9">
        <f>H15+(H15*7/100)</f>
        <v>49.973729399999996</v>
      </c>
      <c r="I17" s="70" t="s">
        <v>14</v>
      </c>
      <c r="J17" s="70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39.554760000000002</v>
      </c>
      <c r="D18" s="99" t="s">
        <v>15</v>
      </c>
      <c r="E18" s="99"/>
      <c r="F18" s="28"/>
      <c r="G18" s="27"/>
      <c r="H18" s="10">
        <f>H15+(H15*20/100)</f>
        <v>56.045304000000002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1</v>
      </c>
      <c r="D24" s="54">
        <f>C15*C24</f>
        <v>32.962299999999999</v>
      </c>
      <c r="E24" s="54">
        <f>D24*7.59/1000</f>
        <v>0.25018385700000001</v>
      </c>
      <c r="F24" s="65">
        <v>15</v>
      </c>
      <c r="G24" s="39">
        <f>D24*F24/100</f>
        <v>4.9443449999999993</v>
      </c>
      <c r="H24" s="39">
        <f>D24-(G24+E24)</f>
        <v>27.767771143000001</v>
      </c>
      <c r="I24" s="59">
        <f t="shared" ref="I24:I34" si="0">H24</f>
        <v>27.767771143000001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C15*C26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H15*C30</f>
        <v>46.704419999999999</v>
      </c>
      <c r="E30" s="54">
        <f t="shared" si="2"/>
        <v>0.3544865478</v>
      </c>
      <c r="F30" s="65">
        <v>15</v>
      </c>
      <c r="G30" s="39">
        <f t="shared" si="3"/>
        <v>7.0056629999999993</v>
      </c>
      <c r="H30" s="39">
        <f t="shared" si="1"/>
        <v>39.3442704522</v>
      </c>
      <c r="I30" s="59">
        <f t="shared" si="0"/>
        <v>39.3442704522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H15*C35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67.112041595199997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46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48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3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4:G5"/>
    <mergeCell ref="E6:I6"/>
    <mergeCell ref="C7:D7"/>
    <mergeCell ref="E7:G7"/>
    <mergeCell ref="C8:D8"/>
    <mergeCell ref="E8:G8"/>
  </mergeCells>
  <conditionalFormatting sqref="E14 I2:I5">
    <cfRule type="cellIs" dxfId="7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1">
    <tabColor rgb="FF00B050"/>
  </sheetPr>
  <dimension ref="A2:P54"/>
  <sheetViews>
    <sheetView topLeftCell="A31" workbookViewId="0">
      <selection activeCell="A48" sqref="A48:XFD54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16" t="s">
        <v>49</v>
      </c>
      <c r="H3" s="116"/>
      <c r="I3" s="116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47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47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70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11" t="s">
        <v>11</v>
      </c>
      <c r="J14" s="12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32.962299999999999</v>
      </c>
      <c r="D15" s="95" t="s">
        <v>12</v>
      </c>
      <c r="E15" s="95"/>
      <c r="F15" s="24"/>
      <c r="G15" s="25">
        <v>140</v>
      </c>
      <c r="H15" s="9">
        <f>J12*G15</f>
        <v>46.704419999999999</v>
      </c>
      <c r="I15" s="96" t="s">
        <v>12</v>
      </c>
      <c r="J15" s="97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35.316749999999999</v>
      </c>
      <c r="D16" s="95" t="s">
        <v>13</v>
      </c>
      <c r="E16" s="95"/>
      <c r="F16" s="24"/>
      <c r="G16" s="25">
        <v>150</v>
      </c>
      <c r="H16" s="9">
        <f>J12*G16</f>
        <v>50.04045</v>
      </c>
      <c r="I16" s="96" t="s">
        <v>13</v>
      </c>
      <c r="J16" s="97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35.269660999999999</v>
      </c>
      <c r="D17" s="95" t="s">
        <v>14</v>
      </c>
      <c r="E17" s="95"/>
      <c r="F17" s="24"/>
      <c r="G17" s="26"/>
      <c r="H17" s="9">
        <f>H15+(H15*7/100)</f>
        <v>49.973729399999996</v>
      </c>
      <c r="I17" s="13" t="s">
        <v>14</v>
      </c>
      <c r="J17" s="13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39.554760000000002</v>
      </c>
      <c r="D18" s="99" t="s">
        <v>15</v>
      </c>
      <c r="E18" s="99"/>
      <c r="F18" s="28"/>
      <c r="G18" s="27"/>
      <c r="H18" s="10">
        <f>H15+(H15*20/100)</f>
        <v>56.045304000000002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1</v>
      </c>
      <c r="D24" s="54">
        <f>C17*C24</f>
        <v>35.269660999999999</v>
      </c>
      <c r="E24" s="54">
        <f>D24*7.59/1000</f>
        <v>0.26769672699000002</v>
      </c>
      <c r="F24" s="65">
        <v>15</v>
      </c>
      <c r="G24" s="39">
        <f>D24*F24/100</f>
        <v>5.2904491499999997</v>
      </c>
      <c r="H24" s="39">
        <f>D24-(G24+E24)</f>
        <v>29.711515123009999</v>
      </c>
      <c r="I24" s="59">
        <f t="shared" ref="I24:I34" si="0">H24</f>
        <v>29.711515123009999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C17*C25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C17*C26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C17*C27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C17*C28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C17*C29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H17*C30</f>
        <v>49.973729399999996</v>
      </c>
      <c r="E30" s="54">
        <f t="shared" si="2"/>
        <v>0.37930060614599997</v>
      </c>
      <c r="F30" s="65">
        <v>15</v>
      </c>
      <c r="G30" s="39">
        <f t="shared" si="3"/>
        <v>7.4960594099999991</v>
      </c>
      <c r="H30" s="39">
        <f t="shared" si="1"/>
        <v>42.098369383853999</v>
      </c>
      <c r="I30" s="59">
        <f t="shared" si="0"/>
        <v>42.098369383853999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H17*C31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H17*C32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H17*C33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H17*C34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H17*C35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71.809884506863995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46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48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G3:I3"/>
    <mergeCell ref="C4:G5"/>
    <mergeCell ref="E6:I6"/>
    <mergeCell ref="C7:D7"/>
    <mergeCell ref="E7:G7"/>
    <mergeCell ref="C8:D8"/>
    <mergeCell ref="E8:G8"/>
    <mergeCell ref="E9:F9"/>
    <mergeCell ref="C10:D10"/>
    <mergeCell ref="E10:F10"/>
    <mergeCell ref="B11:D11"/>
    <mergeCell ref="E11:F11"/>
    <mergeCell ref="N36:N37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K46:L46"/>
    <mergeCell ref="K45:L45"/>
    <mergeCell ref="K44:L44"/>
    <mergeCell ref="I22:I23"/>
    <mergeCell ref="F36:H37"/>
    <mergeCell ref="I36:I37"/>
    <mergeCell ref="K36:M37"/>
  </mergeCells>
  <conditionalFormatting sqref="E14 I2:I5">
    <cfRule type="cellIs" dxfId="6" priority="1" operator="greaterThan">
      <formula>0</formula>
    </cfRule>
  </conditionalFormatting>
  <dataValidations count="3">
    <dataValidation type="list" allowBlank="1" showInputMessage="1" showErrorMessage="1" promptTitle="Lütfen !" prompt="Açılır Liseteden seçiniz." sqref="I9">
      <formula1>"Lisans,Y.Lisans,Doktora"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ErrorMessage="1" sqref="F24:F35">
      <formula1>"15,20,27"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P54"/>
  <sheetViews>
    <sheetView topLeftCell="A40" workbookViewId="0">
      <selection activeCell="A48" sqref="A48:XFD54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16" t="s">
        <v>50</v>
      </c>
      <c r="H3" s="116"/>
      <c r="I3" s="116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47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74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15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1" t="s">
        <v>11</v>
      </c>
      <c r="J14" s="72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32.962299999999999</v>
      </c>
      <c r="D15" s="95" t="s">
        <v>12</v>
      </c>
      <c r="E15" s="95"/>
      <c r="F15" s="24"/>
      <c r="G15" s="25">
        <v>140</v>
      </c>
      <c r="H15" s="9">
        <f>J12*G15</f>
        <v>46.704419999999999</v>
      </c>
      <c r="I15" s="96" t="s">
        <v>12</v>
      </c>
      <c r="J15" s="97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35.316749999999999</v>
      </c>
      <c r="D16" s="95" t="s">
        <v>13</v>
      </c>
      <c r="E16" s="95"/>
      <c r="F16" s="24"/>
      <c r="G16" s="25">
        <v>150</v>
      </c>
      <c r="H16" s="9">
        <f>J12*G16</f>
        <v>50.04045</v>
      </c>
      <c r="I16" s="96" t="s">
        <v>13</v>
      </c>
      <c r="J16" s="97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35.269660999999999</v>
      </c>
      <c r="D17" s="95" t="s">
        <v>14</v>
      </c>
      <c r="E17" s="95"/>
      <c r="F17" s="24"/>
      <c r="G17" s="26"/>
      <c r="H17" s="9">
        <f>H15+(H15*7/100)</f>
        <v>49.973729399999996</v>
      </c>
      <c r="I17" s="73" t="s">
        <v>14</v>
      </c>
      <c r="J17" s="73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39.554760000000002</v>
      </c>
      <c r="D18" s="99" t="s">
        <v>15</v>
      </c>
      <c r="E18" s="99"/>
      <c r="F18" s="28"/>
      <c r="G18" s="27"/>
      <c r="H18" s="10">
        <f>H15+(H15*20/100)</f>
        <v>56.045304000000002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1</v>
      </c>
      <c r="D24" s="54">
        <f>C18*C24</f>
        <v>39.554760000000002</v>
      </c>
      <c r="E24" s="54">
        <f>D24*7.59/1000</f>
        <v>0.30022062840000002</v>
      </c>
      <c r="F24" s="65">
        <v>15</v>
      </c>
      <c r="G24" s="39">
        <f>D24*F24/100</f>
        <v>5.9332140000000004</v>
      </c>
      <c r="H24" s="39">
        <f>D24-(G24+E24)</f>
        <v>33.321325371600004</v>
      </c>
      <c r="I24" s="59">
        <f t="shared" ref="I24:I34" si="0">H24</f>
        <v>33.321325371600004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C18*C25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C18*C26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C18*C27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C18*C28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C18*C29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H18*C30</f>
        <v>56.045304000000002</v>
      </c>
      <c r="E30" s="54">
        <f t="shared" si="2"/>
        <v>0.42538385736000001</v>
      </c>
      <c r="F30" s="65">
        <v>15</v>
      </c>
      <c r="G30" s="39">
        <f t="shared" si="3"/>
        <v>8.4067956000000006</v>
      </c>
      <c r="H30" s="39">
        <f t="shared" si="1"/>
        <v>47.213124542640003</v>
      </c>
      <c r="I30" s="59">
        <f t="shared" si="0"/>
        <v>47.213124542640003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H18*C31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H18*C32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H18*C33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H18*C34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H18*C35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80.534449914240014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46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48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5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2:P54"/>
  <sheetViews>
    <sheetView topLeftCell="A34" workbookViewId="0">
      <selection activeCell="A48" sqref="A48:XFD54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17" t="s">
        <v>51</v>
      </c>
      <c r="H3" s="117"/>
      <c r="I3" s="117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52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32.962299999999999</v>
      </c>
      <c r="D15" s="95" t="s">
        <v>12</v>
      </c>
      <c r="E15" s="95"/>
      <c r="F15" s="24"/>
      <c r="G15" s="25">
        <v>140</v>
      </c>
      <c r="H15" s="9">
        <f>J12*G15</f>
        <v>46.704419999999999</v>
      </c>
      <c r="I15" s="96" t="s">
        <v>12</v>
      </c>
      <c r="J15" s="97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35.316749999999999</v>
      </c>
      <c r="D16" s="95" t="s">
        <v>13</v>
      </c>
      <c r="E16" s="95"/>
      <c r="F16" s="24"/>
      <c r="G16" s="25">
        <v>150</v>
      </c>
      <c r="H16" s="9">
        <f>J12*G16</f>
        <v>50.04045</v>
      </c>
      <c r="I16" s="96" t="s">
        <v>13</v>
      </c>
      <c r="J16" s="97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35.269660999999999</v>
      </c>
      <c r="D17" s="95" t="s">
        <v>14</v>
      </c>
      <c r="E17" s="95"/>
      <c r="F17" s="24"/>
      <c r="G17" s="26"/>
      <c r="H17" s="9">
        <f>H15+(H15*7/100)</f>
        <v>49.973729399999996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39.554760000000002</v>
      </c>
      <c r="D18" s="99" t="s">
        <v>15</v>
      </c>
      <c r="E18" s="99"/>
      <c r="F18" s="28"/>
      <c r="G18" s="27"/>
      <c r="H18" s="10">
        <f>H15+(H15*20/100)</f>
        <v>56.045304000000002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1</v>
      </c>
      <c r="D24" s="54">
        <f>C16*C24</f>
        <v>35.316749999999999</v>
      </c>
      <c r="E24" s="54">
        <v>0</v>
      </c>
      <c r="F24" s="65">
        <v>15</v>
      </c>
      <c r="G24" s="39">
        <v>0</v>
      </c>
      <c r="H24" s="39">
        <f>D24-(G24+E24)</f>
        <v>35.316749999999999</v>
      </c>
      <c r="I24" s="59">
        <f t="shared" ref="I24:I34" si="0">H24</f>
        <v>35.316749999999999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50.04045</v>
      </c>
      <c r="E30" s="54">
        <f t="shared" si="2"/>
        <v>0.37980701549999996</v>
      </c>
      <c r="F30" s="65">
        <v>15</v>
      </c>
      <c r="G30" s="39">
        <f t="shared" si="3"/>
        <v>7.5060675000000003</v>
      </c>
      <c r="H30" s="39">
        <f t="shared" si="1"/>
        <v>42.1545754845</v>
      </c>
      <c r="I30" s="59">
        <f t="shared" si="0"/>
        <v>42.1545754845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H16*C35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77.471325484499999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53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54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55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4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2:P54"/>
  <sheetViews>
    <sheetView topLeftCell="A34" workbookViewId="0">
      <selection activeCell="A48" sqref="A48:XFD54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116" t="s">
        <v>60</v>
      </c>
      <c r="G3" s="116"/>
      <c r="H3" s="116"/>
      <c r="I3" s="116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47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32.962299999999999</v>
      </c>
      <c r="D15" s="95" t="s">
        <v>12</v>
      </c>
      <c r="E15" s="95"/>
      <c r="F15" s="24"/>
      <c r="G15" s="25">
        <v>140</v>
      </c>
      <c r="H15" s="9">
        <f>J12*G15</f>
        <v>46.704419999999999</v>
      </c>
      <c r="I15" s="96" t="s">
        <v>12</v>
      </c>
      <c r="J15" s="97"/>
      <c r="K15" s="24"/>
      <c r="L15" s="23"/>
      <c r="M15" s="23"/>
      <c r="N15" s="23"/>
      <c r="O15" s="30"/>
    </row>
    <row r="16" spans="1:15">
      <c r="A16" s="30"/>
      <c r="B16" s="80">
        <v>140</v>
      </c>
      <c r="C16" s="9">
        <f>(E12*B16)+(E12*B16)*25/100</f>
        <v>41.202874999999999</v>
      </c>
      <c r="D16" s="95" t="s">
        <v>61</v>
      </c>
      <c r="E16" s="95"/>
      <c r="F16" s="24"/>
      <c r="G16" s="80">
        <v>140</v>
      </c>
      <c r="H16" s="9">
        <f>(J12*G16)+(J12*G16)*25/100</f>
        <v>58.380524999999999</v>
      </c>
      <c r="I16" s="95" t="s">
        <v>61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35.269660999999999</v>
      </c>
      <c r="D17" s="95" t="s">
        <v>14</v>
      </c>
      <c r="E17" s="95"/>
      <c r="F17" s="24"/>
      <c r="G17" s="26"/>
      <c r="H17" s="9">
        <f>H15+(H15*7/100)</f>
        <v>49.973729399999996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39.554760000000002</v>
      </c>
      <c r="D18" s="99" t="s">
        <v>15</v>
      </c>
      <c r="E18" s="99"/>
      <c r="F18" s="28"/>
      <c r="G18" s="27"/>
      <c r="H18" s="10">
        <f>H15+(H15*20/100)</f>
        <v>56.045304000000002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62</v>
      </c>
      <c r="E22" s="102"/>
      <c r="F22" s="102"/>
      <c r="G22" s="102"/>
      <c r="H22" s="102"/>
      <c r="I22" s="118" t="s">
        <v>63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9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1</v>
      </c>
      <c r="D24" s="54">
        <f>C16*C24</f>
        <v>41.202874999999999</v>
      </c>
      <c r="E24" s="54">
        <f>D24*7.59/1000</f>
        <v>0.31272982124999998</v>
      </c>
      <c r="F24" s="65">
        <v>15</v>
      </c>
      <c r="G24" s="39">
        <f>D24*F24/100</f>
        <v>6.1804312500000007</v>
      </c>
      <c r="H24" s="39">
        <f>D24-(G24+E24)</f>
        <v>34.709713928749999</v>
      </c>
      <c r="I24" s="59">
        <f t="shared" ref="I24:I34" si="0">H24</f>
        <v>34.709713928749999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58.380524999999999</v>
      </c>
      <c r="E30" s="54">
        <f t="shared" si="2"/>
        <v>0.44310818474999997</v>
      </c>
      <c r="F30" s="65">
        <v>15</v>
      </c>
      <c r="G30" s="39">
        <f t="shared" si="3"/>
        <v>8.7570787499999998</v>
      </c>
      <c r="H30" s="39">
        <f t="shared" si="1"/>
        <v>49.180338065249998</v>
      </c>
      <c r="I30" s="59">
        <f t="shared" si="0"/>
        <v>49.180338065249998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9">
        <f>H16*C35</f>
        <v>0</v>
      </c>
      <c r="E35" s="79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64</v>
      </c>
      <c r="G36" s="107"/>
      <c r="H36" s="108"/>
      <c r="I36" s="112">
        <f>SUM(I24:I35)</f>
        <v>83.890051994000004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65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66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F3:I3"/>
    <mergeCell ref="C4:G5"/>
    <mergeCell ref="E6:I6"/>
    <mergeCell ref="C7:D7"/>
    <mergeCell ref="E7:G7"/>
  </mergeCells>
  <conditionalFormatting sqref="E14 I2:I5">
    <cfRule type="cellIs" dxfId="3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2:P54"/>
  <sheetViews>
    <sheetView topLeftCell="A37" workbookViewId="0">
      <selection activeCell="A48" sqref="A48:XFD54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116" t="s">
        <v>67</v>
      </c>
      <c r="G3" s="116"/>
      <c r="H3" s="116"/>
      <c r="I3" s="116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47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>
      <c r="A15" s="30"/>
      <c r="B15" s="25">
        <v>150</v>
      </c>
      <c r="C15" s="9">
        <f>E12*B15</f>
        <v>35.316749999999999</v>
      </c>
      <c r="D15" s="95" t="s">
        <v>68</v>
      </c>
      <c r="E15" s="95"/>
      <c r="F15" s="24"/>
      <c r="G15" s="25">
        <v>150</v>
      </c>
      <c r="H15" s="9">
        <f>J12*G15</f>
        <v>50.04045</v>
      </c>
      <c r="I15" s="95" t="s">
        <v>68</v>
      </c>
      <c r="J15" s="95"/>
      <c r="K15" s="24"/>
      <c r="L15" s="23"/>
      <c r="M15" s="23"/>
      <c r="N15" s="23"/>
      <c r="O15" s="30"/>
    </row>
    <row r="16" spans="1:15">
      <c r="A16" s="30"/>
      <c r="B16" s="80">
        <v>150</v>
      </c>
      <c r="C16" s="9">
        <f>(E12*B16)+(E12*B16)*25/100</f>
        <v>44.145937500000002</v>
      </c>
      <c r="D16" s="95" t="s">
        <v>69</v>
      </c>
      <c r="E16" s="95"/>
      <c r="F16" s="24"/>
      <c r="G16" s="80">
        <v>150</v>
      </c>
      <c r="H16" s="9">
        <f>(J12*G16)+(J12*G16)*25/100</f>
        <v>62.550562499999998</v>
      </c>
      <c r="I16" s="95" t="s">
        <v>69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37.788922499999998</v>
      </c>
      <c r="D17" s="95" t="s">
        <v>14</v>
      </c>
      <c r="E17" s="95"/>
      <c r="F17" s="24"/>
      <c r="G17" s="26"/>
      <c r="H17" s="9">
        <f>H15+(H15*7/100)</f>
        <v>53.543281499999999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42.380099999999999</v>
      </c>
      <c r="D18" s="99" t="s">
        <v>15</v>
      </c>
      <c r="E18" s="99"/>
      <c r="F18" s="28"/>
      <c r="G18" s="27"/>
      <c r="H18" s="10">
        <f>H15+(H15*20/100)</f>
        <v>60.048540000000003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62</v>
      </c>
      <c r="E22" s="102"/>
      <c r="F22" s="102"/>
      <c r="G22" s="102"/>
      <c r="H22" s="102"/>
      <c r="I22" s="118" t="s">
        <v>63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9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1</v>
      </c>
      <c r="D24" s="54">
        <f>C16*C24</f>
        <v>44.145937500000002</v>
      </c>
      <c r="E24" s="54">
        <f>D24*7.59/1000</f>
        <v>0.33506766562500001</v>
      </c>
      <c r="F24" s="65">
        <v>15</v>
      </c>
      <c r="G24" s="39">
        <f>D24*F24/100</f>
        <v>6.6218906250000007</v>
      </c>
      <c r="H24" s="39">
        <f>D24-(G24+E24)</f>
        <v>37.188979209374999</v>
      </c>
      <c r="I24" s="59">
        <f t="shared" ref="I24:I34" si="0">H24</f>
        <v>37.188979209374999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62.550562499999998</v>
      </c>
      <c r="E30" s="54">
        <f t="shared" si="2"/>
        <v>0.474758769375</v>
      </c>
      <c r="F30" s="65">
        <v>15</v>
      </c>
      <c r="G30" s="39">
        <f t="shared" si="3"/>
        <v>9.3825843750000004</v>
      </c>
      <c r="H30" s="39">
        <f t="shared" si="1"/>
        <v>52.693219355624997</v>
      </c>
      <c r="I30" s="59">
        <f t="shared" si="0"/>
        <v>52.693219355624997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9">
        <f>H16*C35</f>
        <v>0</v>
      </c>
      <c r="E35" s="79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64</v>
      </c>
      <c r="G36" s="107"/>
      <c r="H36" s="108"/>
      <c r="I36" s="112">
        <f>SUM(I24:I35)</f>
        <v>89.882198564999996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65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66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F3:I3"/>
    <mergeCell ref="C4:G5"/>
    <mergeCell ref="E6:I6"/>
    <mergeCell ref="C7:D7"/>
    <mergeCell ref="E7:G7"/>
  </mergeCells>
  <conditionalFormatting sqref="E14 I2:I5">
    <cfRule type="cellIs" dxfId="2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P54"/>
  <sheetViews>
    <sheetView topLeftCell="A31" workbookViewId="0">
      <selection activeCell="A48" sqref="A48:XFD54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16" t="s">
        <v>59</v>
      </c>
      <c r="H3" s="116"/>
      <c r="I3" s="116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54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32.962299999999999</v>
      </c>
      <c r="D15" s="95" t="s">
        <v>12</v>
      </c>
      <c r="E15" s="95"/>
      <c r="F15" s="24"/>
      <c r="G15" s="25">
        <v>140</v>
      </c>
      <c r="H15" s="9">
        <f>J12*G15</f>
        <v>46.704419999999999</v>
      </c>
      <c r="I15" s="96" t="s">
        <v>12</v>
      </c>
      <c r="J15" s="97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35.316749999999999</v>
      </c>
      <c r="D16" s="95" t="s">
        <v>13</v>
      </c>
      <c r="E16" s="95"/>
      <c r="F16" s="24"/>
      <c r="G16" s="25">
        <v>150</v>
      </c>
      <c r="H16" s="9">
        <f>J12*G16</f>
        <v>50.04045</v>
      </c>
      <c r="I16" s="96" t="s">
        <v>13</v>
      </c>
      <c r="J16" s="97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35.269660999999999</v>
      </c>
      <c r="D17" s="95" t="s">
        <v>14</v>
      </c>
      <c r="E17" s="95"/>
      <c r="F17" s="24"/>
      <c r="G17" s="26"/>
      <c r="H17" s="9">
        <f>H15+(H15*7/100)</f>
        <v>49.973729399999996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39.554760000000002</v>
      </c>
      <c r="D18" s="99" t="s">
        <v>15</v>
      </c>
      <c r="E18" s="99"/>
      <c r="F18" s="28"/>
      <c r="G18" s="27"/>
      <c r="H18" s="10">
        <f>H15+(H15*20/100)</f>
        <v>56.045304000000002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0</v>
      </c>
      <c r="D24" s="54">
        <f>C15*C24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1</v>
      </c>
      <c r="D26" s="54">
        <f>C15*C26</f>
        <v>32.962299999999999</v>
      </c>
      <c r="E26" s="54">
        <f t="shared" ref="E26:E35" si="2">D26*7.59/1000</f>
        <v>0.25018385700000001</v>
      </c>
      <c r="F26" s="65">
        <v>15</v>
      </c>
      <c r="G26" s="54">
        <f t="shared" ref="G26:G35" si="3">D26*F26/100</f>
        <v>4.9443449999999993</v>
      </c>
      <c r="H26" s="39">
        <f>(D26-(G26+E26))*2</f>
        <v>55.535542286000002</v>
      </c>
      <c r="I26" s="59">
        <f t="shared" si="1"/>
        <v>55.535542286000002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H15*C30</f>
        <v>46.704419999999999</v>
      </c>
      <c r="E30" s="54">
        <f t="shared" si="2"/>
        <v>0.3544865478</v>
      </c>
      <c r="F30" s="65">
        <v>15</v>
      </c>
      <c r="G30" s="54">
        <f t="shared" si="3"/>
        <v>7.0056629999999993</v>
      </c>
      <c r="H30" s="39">
        <f t="shared" si="0"/>
        <v>78.6885409044</v>
      </c>
      <c r="I30" s="59">
        <f t="shared" si="1"/>
        <v>78.6885409044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9">
        <f>H15*C35</f>
        <v>0</v>
      </c>
      <c r="E35" s="79">
        <f t="shared" si="2"/>
        <v>0</v>
      </c>
      <c r="F35" s="66">
        <v>20</v>
      </c>
      <c r="G35" s="79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134.22408319039999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57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58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1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P54"/>
  <sheetViews>
    <sheetView topLeftCell="A37" workbookViewId="0">
      <selection activeCell="D57" sqref="D57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16" t="s">
        <v>56</v>
      </c>
      <c r="H3" s="116"/>
      <c r="I3" s="116"/>
      <c r="J3" s="31"/>
      <c r="K3" s="31"/>
      <c r="L3" s="31"/>
      <c r="M3" s="31"/>
      <c r="N3" s="31"/>
      <c r="O3" s="30"/>
    </row>
    <row r="4" spans="1:1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>
      <c r="A7" s="30"/>
      <c r="B7" s="17"/>
      <c r="C7" s="83" t="s">
        <v>3</v>
      </c>
      <c r="D7" s="83"/>
      <c r="E7" s="82">
        <v>1111111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83" t="s">
        <v>4</v>
      </c>
      <c r="D8" s="83"/>
      <c r="E8" s="82" t="s">
        <v>54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85" t="s">
        <v>8</v>
      </c>
      <c r="C11" s="86"/>
      <c r="D11" s="86"/>
      <c r="E11" s="87">
        <v>2022</v>
      </c>
      <c r="F11" s="87"/>
      <c r="G11" s="44"/>
      <c r="H11" s="44"/>
      <c r="I11" s="44"/>
      <c r="J11" s="35"/>
      <c r="K11" s="35"/>
      <c r="L11" s="35"/>
      <c r="M11" s="30"/>
    </row>
    <row r="12" spans="1:15">
      <c r="A12" s="43"/>
      <c r="B12" s="89" t="s">
        <v>44</v>
      </c>
      <c r="C12" s="98"/>
      <c r="D12" s="98"/>
      <c r="E12" s="91">
        <v>0.23544499999999999</v>
      </c>
      <c r="F12" s="92"/>
      <c r="G12" s="89" t="s">
        <v>45</v>
      </c>
      <c r="H12" s="90"/>
      <c r="I12" s="90"/>
      <c r="J12" s="91">
        <v>0.33360299999999998</v>
      </c>
      <c r="K12" s="92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32.962299999999999</v>
      </c>
      <c r="D15" s="95" t="s">
        <v>12</v>
      </c>
      <c r="E15" s="95"/>
      <c r="F15" s="24"/>
      <c r="G15" s="25">
        <v>140</v>
      </c>
      <c r="H15" s="9">
        <f>J12*G15</f>
        <v>46.704419999999999</v>
      </c>
      <c r="I15" s="96" t="s">
        <v>12</v>
      </c>
      <c r="J15" s="97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35.316749999999999</v>
      </c>
      <c r="D16" s="95" t="s">
        <v>13</v>
      </c>
      <c r="E16" s="95"/>
      <c r="F16" s="24"/>
      <c r="G16" s="25">
        <v>150</v>
      </c>
      <c r="H16" s="9">
        <f>J12*G16</f>
        <v>50.04045</v>
      </c>
      <c r="I16" s="96" t="s">
        <v>13</v>
      </c>
      <c r="J16" s="97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35.269660999999999</v>
      </c>
      <c r="D17" s="95" t="s">
        <v>14</v>
      </c>
      <c r="E17" s="95"/>
      <c r="F17" s="24"/>
      <c r="G17" s="26"/>
      <c r="H17" s="9">
        <f>H15+(H15*7/100)</f>
        <v>49.973729399999996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39.554760000000002</v>
      </c>
      <c r="D18" s="99" t="s">
        <v>15</v>
      </c>
      <c r="E18" s="99"/>
      <c r="F18" s="28"/>
      <c r="G18" s="27"/>
      <c r="H18" s="10">
        <f>H15+(H15*20/100)</f>
        <v>56.045304000000002</v>
      </c>
      <c r="I18" s="100" t="s">
        <v>15</v>
      </c>
      <c r="J18" s="101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>
      <c r="A24" s="30"/>
      <c r="B24" s="58" t="s">
        <v>23</v>
      </c>
      <c r="C24" s="63">
        <v>0</v>
      </c>
      <c r="D24" s="54">
        <f>C16*C24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1</v>
      </c>
      <c r="D26" s="54">
        <f>C16*C26</f>
        <v>35.316749999999999</v>
      </c>
      <c r="E26" s="54">
        <f t="shared" ref="E26:E35" si="2">D26*7.59/1000</f>
        <v>0.26805413249999999</v>
      </c>
      <c r="F26" s="65">
        <v>15</v>
      </c>
      <c r="G26" s="54">
        <f t="shared" ref="G26:G35" si="3">D26*F26/100</f>
        <v>5.2975124999999998</v>
      </c>
      <c r="H26" s="39">
        <f>(D26-(G26+E26))*2</f>
        <v>59.502366734999995</v>
      </c>
      <c r="I26" s="59">
        <f t="shared" si="1"/>
        <v>59.502366734999995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50.04045</v>
      </c>
      <c r="E30" s="54">
        <f t="shared" si="2"/>
        <v>0.37980701549999996</v>
      </c>
      <c r="F30" s="65">
        <v>15</v>
      </c>
      <c r="G30" s="54">
        <f t="shared" si="3"/>
        <v>7.5060675000000003</v>
      </c>
      <c r="H30" s="39">
        <f t="shared" si="0"/>
        <v>84.309150969000001</v>
      </c>
      <c r="I30" s="59">
        <f t="shared" si="1"/>
        <v>84.309150969000001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9">
        <f>H16*C35</f>
        <v>0</v>
      </c>
      <c r="E35" s="79">
        <f t="shared" si="2"/>
        <v>0</v>
      </c>
      <c r="F35" s="66">
        <v>20</v>
      </c>
      <c r="G35" s="79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143.81151770399998</v>
      </c>
      <c r="J36" s="51"/>
      <c r="K36" s="107"/>
      <c r="L36" s="107"/>
      <c r="M36" s="107"/>
      <c r="N36" s="114"/>
      <c r="O36" s="30"/>
    </row>
    <row r="37" spans="1:16" ht="15.75" thickBot="1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57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44931</v>
      </c>
      <c r="L44" s="115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58</v>
      </c>
      <c r="L45" s="105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71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74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0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GÜNDÜZ</vt:lpstr>
      <vt:lpstr>GÜNDÜZ Y.LİSANS</vt:lpstr>
      <vt:lpstr>GÜNDÜZ DOKTORA</vt:lpstr>
      <vt:lpstr>GECE</vt:lpstr>
      <vt:lpstr>%25 ARTIRIMLI GÜNDÜZ</vt:lpstr>
      <vt:lpstr>%25 ARTIRIMLI GECE</vt:lpstr>
      <vt:lpstr>DYK HAFTAİÇİ</vt:lpstr>
      <vt:lpstr>DYK HAFTA SONU</vt:lpstr>
      <vt:lpstr>'%25 ARTIRIMLI GECE'!Yazdırma_Alanı</vt:lpstr>
      <vt:lpstr>'%25 ARTIRIMLI GÜNDÜZ'!Yazdırma_Alanı</vt:lpstr>
      <vt:lpstr>'DYK HAFTA SONU'!Yazdırma_Alanı</vt:lpstr>
      <vt:lpstr>'DYK HAFTAİÇİ'!Yazdırma_Alanı</vt:lpstr>
      <vt:lpstr>GECE!Yazdırma_Alanı</vt:lpstr>
      <vt:lpstr>GÜNDÜZ!Yazdırma_Alanı</vt:lpstr>
      <vt:lpstr>'GÜNDÜZ DOKTORA'!Yazdırma_Alanı</vt:lpstr>
      <vt:lpstr>'GÜNDÜZ Y.LİSANS'!Yazdırma_Alanı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2023-01-05T10:57:50Z</dcterms:modified>
</cp:coreProperties>
</file>