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9540" activeTab="0"/>
  </bookViews>
  <sheets>
    <sheet name="Gündelik" sheetId="1" r:id="rId1"/>
    <sheet name="Geçici Yolluk" sheetId="2" r:id="rId2"/>
    <sheet name="Sürekli Yolluk" sheetId="3" r:id="rId3"/>
    <sheet name="Konaklama Açıklama" sheetId="4" r:id="rId4"/>
  </sheets>
  <definedNames>
    <definedName name="_xlnm.Print_Area" localSheetId="1">'Geçici Yolluk'!$A$2:$P$32</definedName>
    <definedName name="_xlnm.Print_Area" localSheetId="2">'Sürekli Yolluk'!$A$1:$Q$27</definedName>
  </definedNames>
  <calcPr fullCalcOnLoad="1"/>
</workbook>
</file>

<file path=xl/comments1.xml><?xml version="1.0" encoding="utf-8"?>
<comments xmlns="http://schemas.openxmlformats.org/spreadsheetml/2006/main">
  <authors>
    <author>kenan</author>
  </authors>
  <commentList>
    <comment ref="B13" authorId="0">
      <text>
        <r>
          <rPr>
            <b/>
            <sz val="9"/>
            <rFont val="Tahoma"/>
            <family val="0"/>
          </rPr>
          <t>3000 ve üzeri göstergeli yolluklarda kademe derecesine göre ücreti değiştirin.
Örn: 1/4 ve (3000-5799) göstergeli olan birinin gündeliğini 102 yerine 115 girin.</t>
        </r>
      </text>
    </comment>
  </commentList>
</comments>
</file>

<file path=xl/comments2.xml><?xml version="1.0" encoding="utf-8"?>
<comments xmlns="http://schemas.openxmlformats.org/spreadsheetml/2006/main">
  <authors>
    <author>kenan</author>
  </authors>
  <commentList>
    <comment ref="F10" authorId="0">
      <text>
        <r>
          <rPr>
            <b/>
            <sz val="9"/>
            <rFont val="Tahoma"/>
            <family val="2"/>
          </rPr>
          <t>24 saat i 3 bölüyoruz
Geçirdiğimiz süre
1-8 arası = 1
9-16 arası = 2
17 - 24 arası = 3</t>
        </r>
      </text>
    </comment>
    <comment ref="S14" authorId="0">
      <text>
        <r>
          <rPr>
            <b/>
            <sz val="9"/>
            <rFont val="Tahoma"/>
            <family val="2"/>
          </rPr>
          <t>Gidiş Geliş toplam rayiç ücreti</t>
        </r>
      </text>
    </comment>
  </commentList>
</comments>
</file>

<file path=xl/comments3.xml><?xml version="1.0" encoding="utf-8"?>
<comments xmlns="http://schemas.openxmlformats.org/spreadsheetml/2006/main">
  <authors>
    <author>Mhb1</author>
  </authors>
  <commentList>
    <comment ref="C4" authorId="0">
      <text>
        <r>
          <rPr>
            <b/>
            <sz val="8"/>
            <rFont val="Tahoma"/>
            <family val="2"/>
          </rPr>
          <t>Mhb1:</t>
        </r>
        <r>
          <rPr>
            <sz val="8"/>
            <rFont val="Tahoma"/>
            <family val="2"/>
          </rPr>
          <t xml:space="preserve">
öğretmen:
1-3000
2-2200
3-1600
4-1100
5-900
6-800
7-500
8-450</t>
        </r>
      </text>
    </comment>
    <comment ref="C5" authorId="0">
      <text>
        <r>
          <rPr>
            <b/>
            <sz val="8"/>
            <rFont val="Tahoma"/>
            <family val="2"/>
          </rPr>
          <t>Mhb1:</t>
        </r>
        <r>
          <rPr>
            <sz val="8"/>
            <rFont val="Tahoma"/>
            <family val="2"/>
          </rPr>
          <t xml:space="preserve">
2014 yılı için
5-15:30
2-4 :31
1 derece ek göst 3000 ise 35.00 </t>
        </r>
      </text>
    </comment>
    <comment ref="I9" authorId="0">
      <text>
        <r>
          <rPr>
            <b/>
            <sz val="8"/>
            <rFont val="Tahoma"/>
            <family val="2"/>
          </rPr>
          <t>Mhb1:</t>
        </r>
        <r>
          <rPr>
            <sz val="8"/>
            <rFont val="Tahoma"/>
            <family val="2"/>
          </rPr>
          <t xml:space="preserve">
rayiç ücreti</t>
        </r>
      </text>
    </comment>
    <comment ref="K9" authorId="0">
      <text>
        <r>
          <rPr>
            <b/>
            <sz val="8"/>
            <rFont val="Tahoma"/>
            <family val="2"/>
          </rPr>
          <t>Mhb1:</t>
        </r>
        <r>
          <rPr>
            <sz val="8"/>
            <rFont val="Tahoma"/>
            <family val="2"/>
          </rPr>
          <t xml:space="preserve">
rayiç üzerindeki km</t>
        </r>
      </text>
    </comment>
    <comment ref="L9" authorId="0">
      <text>
        <r>
          <rPr>
            <b/>
            <sz val="8"/>
            <rFont val="Tahoma"/>
            <family val="2"/>
          </rPr>
          <t>Mhb1:</t>
        </r>
        <r>
          <rPr>
            <sz val="8"/>
            <rFont val="Tahoma"/>
            <family val="2"/>
          </rPr>
          <t xml:space="preserve">
tek eş gidiyorsa %5
eşler birlikte gidiyorlarsa diğer eşe %2,5 den ödenir</t>
        </r>
      </text>
    </comment>
  </commentList>
</comments>
</file>

<file path=xl/sharedStrings.xml><?xml version="1.0" encoding="utf-8"?>
<sst xmlns="http://schemas.openxmlformats.org/spreadsheetml/2006/main" count="195" uniqueCount="178">
  <si>
    <t>Adı - Soyadı</t>
  </si>
  <si>
    <t>Ünvanı</t>
  </si>
  <si>
    <t>Aylık Kadro Derecesi ve Ek Göstergesi</t>
  </si>
  <si>
    <t>Gündeliği</t>
  </si>
  <si>
    <t>Adı     Soyadı</t>
  </si>
  <si>
    <t>Akrabalık Derecesi</t>
  </si>
  <si>
    <t>GÜNDELİKLER</t>
  </si>
  <si>
    <t>Gün Sayısı</t>
  </si>
  <si>
    <t>Yevmiye</t>
  </si>
  <si>
    <t>YER DEĞİŞTİRME GİDERİ</t>
  </si>
  <si>
    <t>Sabit Unsur</t>
  </si>
  <si>
    <t>Değişken Unsur</t>
  </si>
  <si>
    <t>Taşıt Ücreti    2</t>
  </si>
  <si>
    <t>Tutarı   4</t>
  </si>
  <si>
    <t>T O P L A M</t>
  </si>
  <si>
    <t>1+2+3+4</t>
  </si>
  <si>
    <t>Dairesi</t>
  </si>
  <si>
    <t>Bütçe Yılı</t>
  </si>
  <si>
    <t>Önceden Avans almışsa Aldığı Saymanlık ve Tarihi</t>
  </si>
  <si>
    <t>Atama Tarihi</t>
  </si>
  <si>
    <t>YURTİÇİ SÜREKLİ GÖREV YOLLUĞU BİLDİRİMİ</t>
  </si>
  <si>
    <t>TOPLAM</t>
  </si>
  <si>
    <t>Bir Günlüğü</t>
  </si>
  <si>
    <t>Dönüş</t>
  </si>
  <si>
    <t>Kendisi</t>
  </si>
  <si>
    <t>Mesafe Km</t>
  </si>
  <si>
    <t>Almamıştır</t>
  </si>
  <si>
    <t>GENEL TOPLAM</t>
  </si>
  <si>
    <t>Adı Soyadı</t>
  </si>
  <si>
    <t>YURTİÇİ/YURTDIŞI GEÇİCİ YOLLUĞU BİLDİRİMİ</t>
  </si>
  <si>
    <t xml:space="preserve">Dairesi   </t>
  </si>
  <si>
    <t>Yolculuk ve Oturma Tarihleri</t>
  </si>
  <si>
    <t>Nereden Nereye Yolculuk Edildiği veya Nerede Oturduğu</t>
  </si>
  <si>
    <t>Haraket Saatleri</t>
  </si>
  <si>
    <t>TAŞIT VE ZORUNLU GİDERLER</t>
  </si>
  <si>
    <t>Dövizin</t>
  </si>
  <si>
    <t>Toplam Tutar</t>
  </si>
  <si>
    <t>Gidiş</t>
  </si>
  <si>
    <t>Tutarı</t>
  </si>
  <si>
    <t>Çeşidi ve Mevkii</t>
  </si>
  <si>
    <t>Cinsi</t>
  </si>
  <si>
    <t>Kuru</t>
  </si>
  <si>
    <t>Yukarıda belirtilen tarih/saatler arasında</t>
  </si>
  <si>
    <t>Yurtiçi</t>
  </si>
  <si>
    <t>ya yapmış olduğum geçici görev yolluğu ile ilgili</t>
  </si>
  <si>
    <t>harcamaya ait bildirimdir.</t>
  </si>
  <si>
    <t>Birim Yetkilisi</t>
  </si>
  <si>
    <t>Adı Soyadı   :</t>
  </si>
  <si>
    <t xml:space="preserve">Ünvanı         : </t>
  </si>
  <si>
    <t>(*) Bu Kısım bildirim sahibinin görevi yerine getirmesinden bilgisi olan amir tarafından imzalancaktır.</t>
  </si>
  <si>
    <t>TL.      3</t>
  </si>
  <si>
    <t>TL/Yabancı Para</t>
  </si>
  <si>
    <t>TL</t>
  </si>
  <si>
    <t>OTO</t>
  </si>
  <si>
    <t xml:space="preserve">1-ATAMA KARARNAMESİ </t>
  </si>
  <si>
    <t>2-PERSONEL NAKİL BİLDİRİ</t>
  </si>
  <si>
    <t xml:space="preserve">3-RAYİÇ BEDELİ </t>
  </si>
  <si>
    <t>EKLERİ</t>
  </si>
  <si>
    <t>4- GÖREVDEN AYRILMA YAZISI</t>
  </si>
  <si>
    <t>ADI SOYADI</t>
  </si>
  <si>
    <t>ÜNVANI</t>
  </si>
  <si>
    <t>KADRO DERECESİ</t>
  </si>
  <si>
    <t>GÜNDELİĞİ</t>
  </si>
  <si>
    <t>ÇOCUK 1</t>
  </si>
  <si>
    <t>ÇOCUK 2</t>
  </si>
  <si>
    <t>ÇOCUK 4</t>
  </si>
  <si>
    <t>ÇOCUK 5</t>
  </si>
  <si>
    <t>Eş</t>
  </si>
  <si>
    <t>dan</t>
  </si>
  <si>
    <t>na atanan</t>
  </si>
  <si>
    <t>Yurt içi sürekli görev yolluğu olarak tahakkuk eden</t>
  </si>
  <si>
    <t>TL'nin</t>
  </si>
  <si>
    <t xml:space="preserve">ödenmesini </t>
  </si>
  <si>
    <t>arz ederim.</t>
  </si>
  <si>
    <r>
      <t xml:space="preserve">          </t>
    </r>
    <r>
      <rPr>
        <b/>
        <sz val="12"/>
        <rFont val="Arial Tur"/>
        <family val="0"/>
      </rPr>
      <t xml:space="preserve"> Nereden      /       Nereye 
                        Gidildiği</t>
    </r>
  </si>
  <si>
    <t>ATAMA TARİHİ</t>
  </si>
  <si>
    <t>GÖREV YERİ</t>
  </si>
  <si>
    <t>HARAKET YERİ</t>
  </si>
  <si>
    <t>GİTTİYİ YER</t>
  </si>
  <si>
    <t>BİLET ÜCRETİ</t>
  </si>
  <si>
    <t>GİDİLEN TARİH/SAAT</t>
  </si>
  <si>
    <t>DÖNÜLEN TARİH/SAAT</t>
  </si>
  <si>
    <t>Öğretmen</t>
  </si>
  <si>
    <t>Memur</t>
  </si>
  <si>
    <t>EŞ</t>
  </si>
  <si>
    <t xml:space="preserve">KİLOMETRE </t>
  </si>
  <si>
    <t>GİTTİĞİ YER</t>
  </si>
  <si>
    <t>RAYİÇ ÜCRETİ</t>
  </si>
  <si>
    <t>EK GÖSTERGESİ 3000 VE ÜZERİ</t>
  </si>
  <si>
    <t>DERECESİ
 1 - 4 ARASI</t>
  </si>
  <si>
    <t>DERECESİ
5 - 15  ARASI</t>
  </si>
  <si>
    <t>KONAKLAMA ÜCRETİ</t>
  </si>
  <si>
    <r>
      <rPr>
        <b/>
        <u val="single"/>
        <sz val="8"/>
        <rFont val="Arial Tur"/>
        <family val="0"/>
      </rPr>
      <t>GÖSTERGESİ</t>
    </r>
    <r>
      <rPr>
        <b/>
        <sz val="8"/>
        <rFont val="Arial Tur"/>
        <family val="0"/>
      </rPr>
      <t xml:space="preserve"> 3000 VE ÜZERİ</t>
    </r>
  </si>
  <si>
    <r>
      <rPr>
        <b/>
        <u val="single"/>
        <sz val="9"/>
        <rFont val="Arial Tur"/>
        <family val="0"/>
      </rPr>
      <t>DERECESİ</t>
    </r>
    <r>
      <rPr>
        <b/>
        <sz val="9"/>
        <rFont val="Arial Tur"/>
        <family val="0"/>
      </rPr>
      <t xml:space="preserve">
 </t>
    </r>
    <r>
      <rPr>
        <b/>
        <sz val="11"/>
        <rFont val="Arial Tur"/>
        <family val="0"/>
      </rPr>
      <t>1 - 4</t>
    </r>
    <r>
      <rPr>
        <b/>
        <sz val="9"/>
        <rFont val="Arial Tur"/>
        <family val="0"/>
      </rPr>
      <t xml:space="preserve"> ARASI</t>
    </r>
  </si>
  <si>
    <r>
      <rPr>
        <b/>
        <u val="single"/>
        <sz val="9"/>
        <rFont val="Arial Tur"/>
        <family val="0"/>
      </rPr>
      <t>DERECESİ</t>
    </r>
    <r>
      <rPr>
        <b/>
        <sz val="9"/>
        <rFont val="Arial Tur"/>
        <family val="0"/>
      </rPr>
      <t xml:space="preserve">
</t>
    </r>
    <r>
      <rPr>
        <b/>
        <sz val="11"/>
        <rFont val="Arial Tur"/>
        <family val="0"/>
      </rPr>
      <t>5 - 15</t>
    </r>
    <r>
      <rPr>
        <b/>
        <sz val="9"/>
        <rFont val="Arial Tur"/>
        <family val="0"/>
      </rPr>
      <t xml:space="preserve">  ARASI</t>
    </r>
  </si>
  <si>
    <t>03.03.01.01   Yurtiçi Geçici Görev Yollukları:</t>
  </si>
  <si>
    <t>EN FAZLA ÖDEN BEDEL</t>
  </si>
  <si>
    <t>Tutarı 
 1</t>
  </si>
  <si>
    <t xml:space="preserve">ÇOCUK 3 </t>
  </si>
  <si>
    <t>KADRO DER</t>
  </si>
  <si>
    <t>HAYIR</t>
  </si>
  <si>
    <t>TOPLAM GÜN
 (1+-1/2-1/3)</t>
  </si>
  <si>
    <t>NOT: Mavi Bölgelere Giriş Yapın</t>
  </si>
  <si>
    <t>NOT:Mavi Alanlara Giriş Yapın.</t>
  </si>
  <si>
    <t>Not: En Fazla 10 Gün Konaklama Yurtiçi Gündeliğinin 1.5 Katı, 10-80 gün arası gündeliğin %50 sine kadar,80-90 gün arası %40'ına kadarı ödenir.Konaklama Ücreti Gösterir Fatura Tutarını Gecemez</t>
  </si>
  <si>
    <t>YEVMİYE</t>
  </si>
  <si>
    <t>Okul Müdürü</t>
  </si>
  <si>
    <t>"EVET" / "HAYIR"</t>
  </si>
  <si>
    <t>EVET</t>
  </si>
  <si>
    <t>ALİ VELİ</t>
  </si>
  <si>
    <t>I. Yurt İçinde Verilecek Gündelikler (Madde : 33)</t>
  </si>
  <si>
    <t>B. Memur ve Hizmetlilerden;</t>
  </si>
  <si>
    <t>1) 6245 sayılı Harcırah Kanununun 33 üncü maddesinin (b) fıkrasına göre verilecek gündeliklerin hesabında bu tutar esas alınır.</t>
  </si>
  <si>
    <t>Konuyu örnekler ile açıklayacak olursak:</t>
  </si>
  <si>
    <t>Örnek-1)</t>
  </si>
  <si>
    <t>Derecesi 5-15 arası olan bir memurun, 180 günlük konaklama ücretini hesaplayalım.</t>
  </si>
  <si>
    <t>GÜNDELİK MİKTARI (TL)</t>
  </si>
  <si>
    <t>I- Yurt İçinde Verilecek Gündelikler (Madde : 33)</t>
  </si>
  <si>
    <t>A- a) Türkiye Büyük Millet Meclisi Başkanı ve Başbakan 60,34</t>
  </si>
  <si>
    <t>b) Anayasa Mahkemesi Başkanı, Genelkurmay Başkanı, Bakanlar, Milletvekilleri, Kuvvet</t>
  </si>
  <si>
    <t>Komutanları, Jandarma Genel Komutanı, Sahil Güvenlik Komutanı, Başbakanlık Müsteşarı,</t>
  </si>
  <si>
    <t>Cumhurbaşkanlığı Genel Sekreteri, Türkiye Büyük Millet Meclisi Genel Sekreteri, Orgeneraller,</t>
  </si>
  <si>
    <t>Oramiraller, Yargıtay, Danıştay, Uyuşmazlık Mahkemesi ve Sayıştay Başkanları, Yargıtay</t>
  </si>
  <si>
    <t>Cumhuriyet Başsavcısı, Danıştay Başsavcısı, Diyanet İşleri ve Yükseköğretim Kurulu Başkanları 55,00</t>
  </si>
  <si>
    <t>B- Memur ve Hizmetlilerden;</t>
  </si>
  <si>
    <t>(1) 6245 sayılı Harcırah Kanununun 33 üncü maddesinin (b) fıkrasına göre verilecek gündeliklerin</t>
  </si>
  <si>
    <t>hesabında bu tutar esas alınır.</t>
  </si>
  <si>
    <t>* 6245 sayılı Harcırah Kanununun 33 üncü maddesinin (b) fıkrasına göre yatacak yer temini için ödenecek</t>
  </si>
  <si>
    <t>ücretlerin hesabında gündeliklerinin %50 artırımlı miktarı, (d) fıkrasına göre yapılacak ödemelerde ise</t>
  </si>
  <si>
    <t>görevlendirmenin ilk 10 günü için gündeliklerinin %50 artırımlı miktarı, takip eden 80 günü için gündeliklerinin</t>
  </si>
  <si>
    <t>%50 si, müteakip 90 günü için ise müstehak oldukları gündeliklerinin %40’ı esas alınır.</t>
  </si>
  <si>
    <t>II- Arazi Üzerinde Çalışanlara Verilecek Tazminatlar (Madde 50)</t>
  </si>
  <si>
    <t>50 nci Maddenin 1, 2, 3, 4 ve 5 inci Bentlerinde Yer Alan Personel :</t>
  </si>
  <si>
    <t>Bu tazminattan yararlananlardan;</t>
  </si>
  <si>
    <t>1)</t>
  </si>
  <si>
    <t>2)</t>
  </si>
  <si>
    <t>10/2/1954 TARİHLİ VE 6245 SAYILI HARCIRAH KANUNU</t>
  </si>
  <si>
    <t>HÜKÜMLERİ UYARINCA VERİLECEK GÜNDELİK VE TAZMİNAT</t>
  </si>
  <si>
    <t>TUTARLARI</t>
  </si>
  <si>
    <t>Memuriyet mahalli dışındaki çalışma alanlarında hizmet görenler ile 24/2/1984 tarihli ve 2981 sayılı</t>
  </si>
  <si>
    <t>Kanun uygulamasında çalışan Tapu ve Kadastro Genel Müdürlüğü personeline yukarıda yazılı</t>
  </si>
  <si>
    <t>miktarların yarısı ek olarak ödenir.</t>
  </si>
  <si>
    <t>Bu çalışmaları dolayısıyla arazide, şantiyede veya gemilerde geceleyenlere bu suretle bulunacak</t>
  </si>
  <si>
    <t>miktarın yarısı ek olarak ayrıca ödenir.</t>
  </si>
  <si>
    <t>SİLVAN</t>
  </si>
  <si>
    <t>DİYARBAKIR</t>
  </si>
  <si>
    <t>Sözleşmeli Öğretmen</t>
  </si>
  <si>
    <t>TC</t>
  </si>
  <si>
    <t>KENAN HOCA</t>
  </si>
  <si>
    <t>ADI SOYADI - T.C</t>
  </si>
  <si>
    <t>2022 GÜNDELİKLER</t>
  </si>
  <si>
    <t>Müdür</t>
  </si>
  <si>
    <t xml:space="preserve">a) Ek göstergesi 8000 ve daha yüksek olan kadrolarda bulunanlar (1) </t>
  </si>
  <si>
    <t xml:space="preserve">b) Ek göstergesi 5800 (dahil) - 8000 (hariç) olan kadrolarda bulunanlar </t>
  </si>
  <si>
    <t xml:space="preserve">c) Ek göstergesi 3000 (dahil) - 5800 (hariç) olan kadrolarda bulunanlar </t>
  </si>
  <si>
    <t xml:space="preserve">d) Aylık/kadro derecesi 1-4 olanlar </t>
  </si>
  <si>
    <t>e) Aylık/kadro derecesi 5-15 olanlar</t>
  </si>
  <si>
    <t>Kenan Hoca</t>
  </si>
  <si>
    <t>Silvan</t>
  </si>
  <si>
    <t>Diyarbakır</t>
  </si>
  <si>
    <t>07/07/2022-31/12/2022</t>
  </si>
  <si>
    <t>evet</t>
  </si>
  <si>
    <t>Eş ve Çocuk Var mı?</t>
  </si>
  <si>
    <t>AYŞE FATMA</t>
  </si>
  <si>
    <t>H-CETVELİ 2022/7</t>
  </si>
  <si>
    <t>a) Ek göstergesi 8000 ve daha yüksek olan kadrolarda bulunanlar (1) </t>
  </si>
  <si>
    <t>b) Ek göstergesi 5800 (dahil) - 8000 (hariç) olan kadrolarda bulunanlar</t>
  </si>
  <si>
    <t>c) Ek göstergesi 3000 (dahil) - 5800 (hariç) olan kadrolarda bulunanlar</t>
  </si>
  <si>
    <t>d) Aylık/kadro derecesi 1-4 olanlar</t>
  </si>
  <si>
    <r>
      <t>Aylık/kadro derecesi 5-15</t>
    </r>
    <r>
      <rPr>
        <sz val="12"/>
        <color indexed="8"/>
        <rFont val="Times New Roman"/>
        <family val="1"/>
      </rPr>
      <t> olanlar için yevmiye: 100,00 TL'dir.</t>
    </r>
  </si>
  <si>
    <t>Görevlendirmenin ilk 10 günü için:</t>
  </si>
  <si>
    <r>
      <t xml:space="preserve">Toplam </t>
    </r>
    <r>
      <rPr>
        <b/>
        <sz val="12"/>
        <color indexed="8"/>
        <rFont val="Times New Roman"/>
        <family val="1"/>
      </rPr>
      <t>konaklama ücreti</t>
    </r>
  </si>
  <si>
    <t>3000 ve üzeri göstergeli yolluklarda kademe derecesine göre ücreti değiştirin.
Örn: 1/4 ve (3000-5799) göstergeli olan birinin gündeliğini 102 yerine 115 girin.</t>
  </si>
  <si>
    <t>-----&gt;&gt;&gt;&gt;&gt;</t>
  </si>
  <si>
    <t>Takip eden 10-80 günü için:</t>
  </si>
  <si>
    <t>Müteakip 80-90 günü için:</t>
  </si>
  <si>
    <t>a) Kadro derecesi 1-4 olanlar</t>
  </si>
  <si>
    <t>b) Kadro derecesi 5-15 olanlar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</si>
</sst>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0000"/>
    <numFmt numFmtId="189" formatCode="dd/mm/yy"/>
    <numFmt numFmtId="190" formatCode="hh:mm;@"/>
    <numFmt numFmtId="191" formatCode="[$-41F]dd\ mmmm\ yyyy\ dddd"/>
    <numFmt numFmtId="192" formatCode="hh/mm"/>
    <numFmt numFmtId="193" formatCode="mmm/yyyy"/>
    <numFmt numFmtId="194" formatCode="#.##0.00"/>
    <numFmt numFmtId="195" formatCode="yyyy"/>
    <numFmt numFmtId="196" formatCode="_-* #.##0.000\ _T_L_-;\-* #.##0.000\ _T_L_-;_-* &quot;-&quot;???\ _T_L_-;_-@_-"/>
    <numFmt numFmtId="197" formatCode="_-* #.##0.00\ _T_L_-;\-* #.##0.00\ _T_L_-;_-* &quot;-&quot;??\ _T_L_-;_-@_-"/>
    <numFmt numFmtId="198" formatCode="mm:ss.0;@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[$¥€-2]\ #,##0.00_);[Red]\([$€-2]\ #,##0.00\)"/>
    <numFmt numFmtId="203" formatCode="_-* #.##0.00\ &quot;TL&quot;_-;\-* #.##0.00\ &quot;TL&quot;_-;_-* &quot;-&quot;??\ &quot;TL&quot;_-;_-@_-"/>
    <numFmt numFmtId="204" formatCode="0.00_ ;\-0.00\ "/>
    <numFmt numFmtId="205" formatCode="00000\ \k\m"/>
    <numFmt numFmtId="206" formatCode="00\ \k\m"/>
    <numFmt numFmtId="207" formatCode="[$€-2]\ #,##0.00_);[Red]\([$€-2]\ #,##0.00\)"/>
  </numFmts>
  <fonts count="75">
    <font>
      <sz val="10"/>
      <name val="Arial Tur"/>
      <family val="0"/>
    </font>
    <font>
      <sz val="12"/>
      <name val="Arial Tur"/>
      <family val="2"/>
    </font>
    <font>
      <sz val="9"/>
      <name val="Arial Tur"/>
      <family val="2"/>
    </font>
    <font>
      <sz val="11"/>
      <name val="Arial Tur"/>
      <family val="2"/>
    </font>
    <font>
      <b/>
      <sz val="9"/>
      <name val="Arial Tur"/>
      <family val="0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11"/>
      <name val="Arial Tur"/>
      <family val="0"/>
    </font>
    <font>
      <b/>
      <sz val="20"/>
      <name val="Arial Tur"/>
      <family val="0"/>
    </font>
    <font>
      <b/>
      <sz val="14"/>
      <name val="Arial Tur"/>
      <family val="2"/>
    </font>
    <font>
      <b/>
      <i/>
      <sz val="10"/>
      <name val="Arial Tur"/>
      <family val="0"/>
    </font>
    <font>
      <b/>
      <sz val="13"/>
      <name val="Arial Tur"/>
      <family val="0"/>
    </font>
    <font>
      <b/>
      <sz val="8"/>
      <name val="Arial Tur"/>
      <family val="0"/>
    </font>
    <font>
      <b/>
      <u val="single"/>
      <sz val="8"/>
      <name val="Arial Tur"/>
      <family val="0"/>
    </font>
    <font>
      <b/>
      <u val="single"/>
      <sz val="9"/>
      <name val="Arial Tur"/>
      <family val="0"/>
    </font>
    <font>
      <b/>
      <sz val="16"/>
      <name val="Arial Tur"/>
      <family val="0"/>
    </font>
    <font>
      <b/>
      <sz val="18"/>
      <name val="Arial Tur"/>
      <family val="0"/>
    </font>
    <font>
      <b/>
      <sz val="9"/>
      <name val="Tahoma"/>
      <family val="2"/>
    </font>
    <font>
      <b/>
      <i/>
      <sz val="9"/>
      <name val="Arial Tu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3"/>
      <name val="Times New Roman"/>
      <family val="1"/>
    </font>
    <font>
      <sz val="14"/>
      <color indexed="13"/>
      <name val="Arial Tur"/>
      <family val="0"/>
    </font>
    <font>
      <b/>
      <sz val="12"/>
      <color indexed="13"/>
      <name val="Times New Roman"/>
      <family val="1"/>
    </font>
    <font>
      <b/>
      <sz val="9"/>
      <color indexed="13"/>
      <name val="Arial Tur"/>
      <family val="0"/>
    </font>
    <font>
      <b/>
      <sz val="16"/>
      <color indexed="10"/>
      <name val="Times New Roman"/>
      <family val="1"/>
    </font>
    <font>
      <b/>
      <sz val="10"/>
      <color indexed="10"/>
      <name val="Arial Tur"/>
      <family val="0"/>
    </font>
    <font>
      <b/>
      <i/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FF00"/>
      <name val="Times New Roman"/>
      <family val="1"/>
    </font>
    <font>
      <sz val="14"/>
      <color rgb="FFFFFF00"/>
      <name val="Arial Tur"/>
      <family val="0"/>
    </font>
    <font>
      <b/>
      <sz val="12"/>
      <color rgb="FFFFFF00"/>
      <name val="Times New Roman"/>
      <family val="1"/>
    </font>
    <font>
      <b/>
      <sz val="9"/>
      <color rgb="FFFFFF00"/>
      <name val="Arial Tur"/>
      <family val="0"/>
    </font>
    <font>
      <b/>
      <sz val="16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FF0000"/>
      <name val="Arial Tur"/>
      <family val="0"/>
    </font>
    <font>
      <b/>
      <i/>
      <sz val="10"/>
      <color rgb="FFFF0000"/>
      <name val="Arial Tu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 style="dashed"/>
      <right style="medium"/>
      <top style="medium"/>
      <bottom style="dashed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90" fontId="2" fillId="0" borderId="17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 quotePrefix="1">
      <alignment vertical="center" wrapText="1"/>
    </xf>
    <xf numFmtId="14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" fontId="9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14" fontId="10" fillId="0" borderId="0" xfId="0" applyNumberFormat="1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8" fillId="33" borderId="21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8" fillId="4" borderId="25" xfId="0" applyNumberFormat="1" applyFont="1" applyFill="1" applyBorder="1" applyAlignment="1">
      <alignment wrapText="1"/>
    </xf>
    <xf numFmtId="2" fontId="4" fillId="4" borderId="25" xfId="0" applyNumberFormat="1" applyFont="1" applyFill="1" applyBorder="1" applyAlignment="1">
      <alignment wrapText="1"/>
    </xf>
    <xf numFmtId="170" fontId="12" fillId="0" borderId="25" xfId="49" applyFont="1" applyBorder="1" applyAlignment="1">
      <alignment horizontal="center"/>
    </xf>
    <xf numFmtId="170" fontId="14" fillId="0" borderId="25" xfId="49" applyFont="1" applyBorder="1" applyAlignment="1">
      <alignment horizontal="center"/>
    </xf>
    <xf numFmtId="170" fontId="14" fillId="0" borderId="26" xfId="49" applyFont="1" applyBorder="1" applyAlignment="1">
      <alignment horizontal="center"/>
    </xf>
    <xf numFmtId="2" fontId="15" fillId="4" borderId="26" xfId="0" applyNumberFormat="1" applyFont="1" applyFill="1" applyBorder="1" applyAlignment="1">
      <alignment wrapText="1"/>
    </xf>
    <xf numFmtId="0" fontId="66" fillId="35" borderId="0" xfId="0" applyFont="1" applyFill="1" applyAlignment="1">
      <alignment/>
    </xf>
    <xf numFmtId="0" fontId="67" fillId="35" borderId="0" xfId="0" applyFont="1" applyFill="1" applyAlignment="1">
      <alignment horizontal="center"/>
    </xf>
    <xf numFmtId="0" fontId="67" fillId="35" borderId="0" xfId="0" applyFont="1" applyFill="1" applyAlignment="1">
      <alignment/>
    </xf>
    <xf numFmtId="0" fontId="68" fillId="35" borderId="27" xfId="0" applyFont="1" applyFill="1" applyBorder="1" applyAlignment="1">
      <alignment vertical="center"/>
    </xf>
    <xf numFmtId="0" fontId="69" fillId="35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20" fontId="2" fillId="0" borderId="24" xfId="0" applyNumberFormat="1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left" vertical="center" wrapText="1"/>
    </xf>
    <xf numFmtId="190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33" borderId="28" xfId="0" applyFont="1" applyFill="1" applyBorder="1" applyAlignment="1">
      <alignment wrapText="1"/>
    </xf>
    <xf numFmtId="0" fontId="12" fillId="33" borderId="21" xfId="0" applyFont="1" applyFill="1" applyBorder="1" applyAlignment="1">
      <alignment horizontal="left"/>
    </xf>
    <xf numFmtId="0" fontId="12" fillId="33" borderId="22" xfId="0" applyFont="1" applyFill="1" applyBorder="1" applyAlignment="1">
      <alignment horizontal="left"/>
    </xf>
    <xf numFmtId="0" fontId="12" fillId="33" borderId="23" xfId="0" applyFont="1" applyFill="1" applyBorder="1" applyAlignment="1">
      <alignment horizontal="left" vertical="center"/>
    </xf>
    <xf numFmtId="0" fontId="10" fillId="36" borderId="24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0" fillId="33" borderId="2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left"/>
    </xf>
    <xf numFmtId="0" fontId="7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03" fontId="4" fillId="0" borderId="0" xfId="0" applyNumberFormat="1" applyFont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left" wrapText="1"/>
    </xf>
    <xf numFmtId="14" fontId="2" fillId="0" borderId="30" xfId="0" applyNumberFormat="1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190" fontId="2" fillId="0" borderId="31" xfId="0" applyNumberFormat="1" applyFont="1" applyBorder="1" applyAlignment="1">
      <alignment horizontal="center" vertical="center" wrapText="1"/>
    </xf>
    <xf numFmtId="20" fontId="2" fillId="0" borderId="31" xfId="0" applyNumberFormat="1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190" fontId="2" fillId="0" borderId="33" xfId="0" applyNumberFormat="1" applyFont="1" applyBorder="1" applyAlignment="1">
      <alignment horizontal="center" vertical="center" wrapText="1"/>
    </xf>
    <xf numFmtId="20" fontId="2" fillId="0" borderId="33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14" fontId="2" fillId="0" borderId="34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170" fontId="10" fillId="8" borderId="36" xfId="49" applyFont="1" applyFill="1" applyBorder="1" applyAlignment="1">
      <alignment vertical="center"/>
    </xf>
    <xf numFmtId="0" fontId="4" fillId="8" borderId="25" xfId="0" applyFont="1" applyFill="1" applyBorder="1" applyAlignment="1">
      <alignment horizontal="center" vertical="center" wrapText="1"/>
    </xf>
    <xf numFmtId="0" fontId="8" fillId="8" borderId="37" xfId="0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14" fontId="8" fillId="8" borderId="28" xfId="0" applyNumberFormat="1" applyFont="1" applyFill="1" applyBorder="1" applyAlignment="1">
      <alignment horizontal="center" vertical="center"/>
    </xf>
    <xf numFmtId="0" fontId="18" fillId="37" borderId="37" xfId="0" applyFont="1" applyFill="1" applyBorder="1" applyAlignment="1">
      <alignment horizontal="center" vertical="center"/>
    </xf>
    <xf numFmtId="0" fontId="18" fillId="37" borderId="38" xfId="0" applyFont="1" applyFill="1" applyBorder="1" applyAlignment="1">
      <alignment horizontal="center" vertical="center"/>
    </xf>
    <xf numFmtId="0" fontId="9" fillId="37" borderId="37" xfId="0" applyFont="1" applyFill="1" applyBorder="1" applyAlignment="1">
      <alignment horizontal="center"/>
    </xf>
    <xf numFmtId="0" fontId="9" fillId="37" borderId="38" xfId="0" applyFont="1" applyFill="1" applyBorder="1" applyAlignment="1">
      <alignment horizontal="center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12" fontId="2" fillId="0" borderId="31" xfId="0" applyNumberFormat="1" applyFont="1" applyBorder="1" applyAlignment="1">
      <alignment horizontal="center" vertical="center" wrapText="1"/>
    </xf>
    <xf numFmtId="12" fontId="2" fillId="0" borderId="33" xfId="0" applyNumberFormat="1" applyFont="1" applyBorder="1" applyAlignment="1">
      <alignment horizontal="center" vertical="center" wrapText="1"/>
    </xf>
    <xf numFmtId="20" fontId="8" fillId="8" borderId="28" xfId="0" applyNumberFormat="1" applyFont="1" applyFill="1" applyBorder="1" applyAlignment="1">
      <alignment horizontal="center" vertical="center"/>
    </xf>
    <xf numFmtId="190" fontId="8" fillId="8" borderId="28" xfId="0" applyNumberFormat="1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2" fontId="8" fillId="0" borderId="39" xfId="0" applyNumberFormat="1" applyFont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14" fontId="2" fillId="0" borderId="40" xfId="0" applyNumberFormat="1" applyFont="1" applyBorder="1" applyAlignment="1">
      <alignment horizontal="left" vertical="center" wrapText="1"/>
    </xf>
    <xf numFmtId="0" fontId="0" fillId="37" borderId="10" xfId="0" applyFill="1" applyBorder="1" applyAlignment="1">
      <alignment horizontal="center"/>
    </xf>
    <xf numFmtId="2" fontId="3" fillId="0" borderId="4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3" xfId="0" applyBorder="1" applyAlignment="1">
      <alignment wrapText="1"/>
    </xf>
    <xf numFmtId="0" fontId="0" fillId="0" borderId="43" xfId="0" applyBorder="1" applyAlignment="1">
      <alignment/>
    </xf>
    <xf numFmtId="0" fontId="70" fillId="0" borderId="0" xfId="0" applyFont="1" applyAlignment="1">
      <alignment horizontal="justify" vertical="center" wrapText="1"/>
    </xf>
    <xf numFmtId="0" fontId="71" fillId="0" borderId="0" xfId="0" applyFont="1" applyAlignment="1">
      <alignment horizontal="justify" vertical="center" wrapText="1"/>
    </xf>
    <xf numFmtId="0" fontId="72" fillId="0" borderId="0" xfId="0" applyFont="1" applyAlignment="1">
      <alignment horizontal="justify" vertical="center" wrapText="1"/>
    </xf>
    <xf numFmtId="0" fontId="73" fillId="0" borderId="0" xfId="0" applyFont="1" applyAlignment="1">
      <alignment horizontal="center" vertical="center"/>
    </xf>
    <xf numFmtId="0" fontId="74" fillId="0" borderId="44" xfId="0" applyFont="1" applyBorder="1" applyAlignment="1">
      <alignment/>
    </xf>
    <xf numFmtId="0" fontId="73" fillId="0" borderId="45" xfId="0" applyFont="1" applyBorder="1" applyAlignment="1">
      <alignment horizontal="center" vertical="center"/>
    </xf>
    <xf numFmtId="0" fontId="74" fillId="0" borderId="46" xfId="0" applyFont="1" applyBorder="1" applyAlignment="1">
      <alignment/>
    </xf>
    <xf numFmtId="0" fontId="73" fillId="0" borderId="47" xfId="0" applyFont="1" applyBorder="1" applyAlignment="1">
      <alignment horizontal="center" vertical="center"/>
    </xf>
    <xf numFmtId="0" fontId="74" fillId="0" borderId="48" xfId="0" applyFont="1" applyBorder="1" applyAlignment="1">
      <alignment/>
    </xf>
    <xf numFmtId="0" fontId="73" fillId="0" borderId="49" xfId="0" applyFont="1" applyBorder="1" applyAlignment="1">
      <alignment horizontal="center" vertical="center"/>
    </xf>
    <xf numFmtId="0" fontId="71" fillId="0" borderId="44" xfId="0" applyFont="1" applyBorder="1" applyAlignment="1">
      <alignment horizontal="justify" vertical="center" wrapText="1"/>
    </xf>
    <xf numFmtId="0" fontId="0" fillId="0" borderId="50" xfId="0" applyBorder="1" applyAlignment="1">
      <alignment/>
    </xf>
    <xf numFmtId="0" fontId="0" fillId="0" borderId="45" xfId="0" applyBorder="1" applyAlignment="1">
      <alignment/>
    </xf>
    <xf numFmtId="0" fontId="72" fillId="0" borderId="46" xfId="0" applyFont="1" applyBorder="1" applyAlignment="1">
      <alignment horizontal="justify" vertical="center" wrapText="1"/>
    </xf>
    <xf numFmtId="0" fontId="0" fillId="0" borderId="47" xfId="0" applyBorder="1" applyAlignment="1">
      <alignment/>
    </xf>
    <xf numFmtId="0" fontId="71" fillId="0" borderId="46" xfId="0" applyFont="1" applyBorder="1" applyAlignment="1">
      <alignment horizontal="justify" vertical="center" wrapText="1"/>
    </xf>
    <xf numFmtId="0" fontId="71" fillId="0" borderId="48" xfId="0" applyFont="1" applyBorder="1" applyAlignment="1">
      <alignment horizontal="justify" vertical="center" wrapText="1"/>
    </xf>
    <xf numFmtId="0" fontId="0" fillId="0" borderId="51" xfId="0" applyBorder="1" applyAlignment="1">
      <alignment/>
    </xf>
    <xf numFmtId="49" fontId="8" fillId="0" borderId="0" xfId="0" applyNumberFormat="1" applyFont="1" applyAlignment="1">
      <alignment/>
    </xf>
    <xf numFmtId="0" fontId="73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21" fillId="8" borderId="0" xfId="0" applyFont="1" applyFill="1" applyAlignment="1">
      <alignment horizontal="center" vertical="center" wrapText="1"/>
    </xf>
    <xf numFmtId="170" fontId="10" fillId="0" borderId="52" xfId="49" applyFont="1" applyBorder="1" applyAlignment="1">
      <alignment horizontal="center"/>
    </xf>
    <xf numFmtId="170" fontId="10" fillId="0" borderId="53" xfId="49" applyFont="1" applyBorder="1" applyAlignment="1">
      <alignment horizontal="center"/>
    </xf>
    <xf numFmtId="12" fontId="18" fillId="8" borderId="28" xfId="0" applyNumberFormat="1" applyFont="1" applyFill="1" applyBorder="1" applyAlignment="1">
      <alignment horizontal="center" vertical="center"/>
    </xf>
    <xf numFmtId="12" fontId="18" fillId="8" borderId="54" xfId="0" applyNumberFormat="1" applyFont="1" applyFill="1" applyBorder="1" applyAlignment="1">
      <alignment horizontal="center" vertical="center"/>
    </xf>
    <xf numFmtId="12" fontId="2" fillId="0" borderId="31" xfId="0" applyNumberFormat="1" applyFont="1" applyBorder="1" applyAlignment="1">
      <alignment horizontal="center" vertical="center" wrapText="1"/>
    </xf>
    <xf numFmtId="12" fontId="2" fillId="0" borderId="33" xfId="0" applyNumberFormat="1" applyFont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center" vertical="center" wrapText="1"/>
    </xf>
    <xf numFmtId="0" fontId="10" fillId="34" borderId="53" xfId="0" applyFont="1" applyFill="1" applyBorder="1" applyAlignment="1">
      <alignment horizontal="center" vertical="center"/>
    </xf>
    <xf numFmtId="171" fontId="9" fillId="8" borderId="28" xfId="53" applyFont="1" applyFill="1" applyBorder="1" applyAlignment="1">
      <alignment horizontal="center"/>
    </xf>
    <xf numFmtId="171" fontId="9" fillId="8" borderId="17" xfId="53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 wrapText="1"/>
    </xf>
    <xf numFmtId="0" fontId="9" fillId="8" borderId="55" xfId="0" applyFont="1" applyFill="1" applyBorder="1" applyAlignment="1">
      <alignment horizontal="center" wrapText="1"/>
    </xf>
    <xf numFmtId="0" fontId="9" fillId="8" borderId="28" xfId="0" applyFont="1" applyFill="1" applyBorder="1" applyAlignment="1">
      <alignment horizontal="center"/>
    </xf>
    <xf numFmtId="0" fontId="9" fillId="8" borderId="54" xfId="0" applyFont="1" applyFill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8" fillId="38" borderId="52" xfId="0" applyFont="1" applyFill="1" applyBorder="1" applyAlignment="1">
      <alignment horizontal="center" vertical="center"/>
    </xf>
    <xf numFmtId="0" fontId="8" fillId="38" borderId="53" xfId="0" applyFont="1" applyFill="1" applyBorder="1" applyAlignment="1">
      <alignment horizontal="center" vertical="center"/>
    </xf>
    <xf numFmtId="170" fontId="10" fillId="36" borderId="24" xfId="49" applyFont="1" applyFill="1" applyBorder="1" applyAlignment="1">
      <alignment horizontal="center"/>
    </xf>
    <xf numFmtId="0" fontId="9" fillId="8" borderId="28" xfId="0" applyFont="1" applyFill="1" applyBorder="1" applyAlignment="1">
      <alignment horizontal="left"/>
    </xf>
    <xf numFmtId="0" fontId="9" fillId="8" borderId="55" xfId="0" applyFont="1" applyFill="1" applyBorder="1" applyAlignment="1">
      <alignment horizontal="left"/>
    </xf>
    <xf numFmtId="0" fontId="9" fillId="8" borderId="36" xfId="0" applyFont="1" applyFill="1" applyBorder="1" applyAlignment="1">
      <alignment horizontal="left"/>
    </xf>
    <xf numFmtId="0" fontId="8" fillId="38" borderId="52" xfId="0" applyFont="1" applyFill="1" applyBorder="1" applyAlignment="1">
      <alignment horizontal="center" vertical="center" wrapText="1"/>
    </xf>
    <xf numFmtId="0" fontId="8" fillId="38" borderId="53" xfId="0" applyFont="1" applyFill="1" applyBorder="1" applyAlignment="1">
      <alignment horizontal="center" vertical="center" wrapText="1"/>
    </xf>
    <xf numFmtId="195" fontId="4" fillId="0" borderId="28" xfId="0" applyNumberFormat="1" applyFont="1" applyBorder="1" applyAlignment="1">
      <alignment horizontal="center" vertical="center" wrapText="1"/>
    </xf>
    <xf numFmtId="195" fontId="4" fillId="0" borderId="55" xfId="0" applyNumberFormat="1" applyFont="1" applyBorder="1" applyAlignment="1">
      <alignment horizontal="center" vertical="center" wrapText="1"/>
    </xf>
    <xf numFmtId="195" fontId="4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171" fontId="2" fillId="0" borderId="31" xfId="0" applyNumberFormat="1" applyFont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left" vertical="center" wrapText="1"/>
    </xf>
    <xf numFmtId="0" fontId="4" fillId="34" borderId="60" xfId="0" applyFont="1" applyFill="1" applyBorder="1" applyAlignment="1">
      <alignment horizontal="left" vertical="center" wrapText="1"/>
    </xf>
    <xf numFmtId="0" fontId="4" fillId="34" borderId="61" xfId="0" applyFont="1" applyFill="1" applyBorder="1" applyAlignment="1">
      <alignment horizontal="left" vertical="center" wrapText="1"/>
    </xf>
    <xf numFmtId="0" fontId="4" fillId="34" borderId="62" xfId="0" applyFont="1" applyFill="1" applyBorder="1" applyAlignment="1">
      <alignment horizontal="left" vertical="center" wrapText="1"/>
    </xf>
    <xf numFmtId="0" fontId="4" fillId="34" borderId="63" xfId="0" applyFont="1" applyFill="1" applyBorder="1" applyAlignment="1">
      <alignment horizontal="left" vertical="center" wrapText="1"/>
    </xf>
    <xf numFmtId="0" fontId="4" fillId="34" borderId="64" xfId="0" applyFont="1" applyFill="1" applyBorder="1" applyAlignment="1">
      <alignment horizontal="left" vertical="center" wrapText="1"/>
    </xf>
    <xf numFmtId="0" fontId="8" fillId="34" borderId="65" xfId="0" applyFont="1" applyFill="1" applyBorder="1" applyAlignment="1">
      <alignment horizontal="center" wrapText="1"/>
    </xf>
    <xf numFmtId="0" fontId="8" fillId="34" borderId="66" xfId="0" applyFont="1" applyFill="1" applyBorder="1" applyAlignment="1">
      <alignment horizontal="center" wrapText="1"/>
    </xf>
    <xf numFmtId="0" fontId="8" fillId="34" borderId="26" xfId="0" applyFont="1" applyFill="1" applyBorder="1" applyAlignment="1">
      <alignment horizontal="center" wrapText="1"/>
    </xf>
    <xf numFmtId="14" fontId="0" fillId="0" borderId="33" xfId="0" applyNumberFormat="1" applyFont="1" applyBorder="1" applyAlignment="1">
      <alignment horizontal="center" vertical="center" wrapText="1"/>
    </xf>
    <xf numFmtId="14" fontId="0" fillId="0" borderId="35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67" xfId="0" applyNumberFormat="1" applyFont="1" applyBorder="1" applyAlignment="1">
      <alignment horizontal="center" vertical="center" wrapText="1"/>
    </xf>
    <xf numFmtId="2" fontId="2" fillId="0" borderId="68" xfId="0" applyNumberFormat="1" applyFont="1" applyBorder="1" applyAlignment="1">
      <alignment horizontal="center" vertical="center" wrapText="1"/>
    </xf>
    <xf numFmtId="2" fontId="2" fillId="0" borderId="69" xfId="0" applyNumberFormat="1" applyFont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12" fillId="39" borderId="52" xfId="0" applyFont="1" applyFill="1" applyBorder="1" applyAlignment="1">
      <alignment horizontal="center"/>
    </xf>
    <xf numFmtId="0" fontId="12" fillId="39" borderId="53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right" vertical="center"/>
    </xf>
    <xf numFmtId="0" fontId="4" fillId="37" borderId="28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12" fillId="34" borderId="52" xfId="0" applyFont="1" applyFill="1" applyBorder="1" applyAlignment="1">
      <alignment horizontal="center"/>
    </xf>
    <xf numFmtId="0" fontId="12" fillId="34" borderId="53" xfId="0" applyFont="1" applyFill="1" applyBorder="1" applyAlignment="1">
      <alignment horizontal="center"/>
    </xf>
    <xf numFmtId="0" fontId="12" fillId="37" borderId="52" xfId="0" applyFont="1" applyFill="1" applyBorder="1" applyAlignment="1">
      <alignment horizontal="center" wrapText="1"/>
    </xf>
    <xf numFmtId="0" fontId="12" fillId="37" borderId="53" xfId="0" applyFont="1" applyFill="1" applyBorder="1" applyAlignment="1">
      <alignment horizontal="center" wrapText="1"/>
    </xf>
    <xf numFmtId="0" fontId="13" fillId="39" borderId="10" xfId="0" applyFont="1" applyFill="1" applyBorder="1" applyAlignment="1">
      <alignment horizontal="center" vertical="center"/>
    </xf>
    <xf numFmtId="0" fontId="10" fillId="37" borderId="28" xfId="0" applyFont="1" applyFill="1" applyBorder="1" applyAlignment="1">
      <alignment horizontal="left" wrapText="1"/>
    </xf>
    <xf numFmtId="0" fontId="10" fillId="37" borderId="55" xfId="0" applyFont="1" applyFill="1" applyBorder="1" applyAlignment="1">
      <alignment horizontal="left" wrapText="1"/>
    </xf>
    <xf numFmtId="0" fontId="12" fillId="37" borderId="52" xfId="0" applyFont="1" applyFill="1" applyBorder="1" applyAlignment="1">
      <alignment horizontal="center"/>
    </xf>
    <xf numFmtId="0" fontId="12" fillId="37" borderId="53" xfId="0" applyFont="1" applyFill="1" applyBorder="1" applyAlignment="1">
      <alignment horizontal="center"/>
    </xf>
    <xf numFmtId="171" fontId="19" fillId="37" borderId="28" xfId="53" applyFont="1" applyFill="1" applyBorder="1" applyAlignment="1">
      <alignment horizontal="center" vertical="center"/>
    </xf>
    <xf numFmtId="171" fontId="19" fillId="37" borderId="55" xfId="53" applyFont="1" applyFill="1" applyBorder="1" applyAlignment="1">
      <alignment horizontal="center" vertical="center"/>
    </xf>
    <xf numFmtId="171" fontId="19" fillId="37" borderId="54" xfId="53" applyFont="1" applyFill="1" applyBorder="1" applyAlignment="1">
      <alignment horizontal="center" vertical="center"/>
    </xf>
    <xf numFmtId="14" fontId="12" fillId="37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1" fillId="0" borderId="2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71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4" fontId="1" fillId="0" borderId="72" xfId="0" applyNumberFormat="1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left" vertical="center"/>
    </xf>
    <xf numFmtId="0" fontId="8" fillId="0" borderId="74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14" fontId="8" fillId="0" borderId="75" xfId="0" applyNumberFormat="1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71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0" fillId="0" borderId="77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2" fillId="0" borderId="81" xfId="0" applyFont="1" applyBorder="1" applyAlignment="1">
      <alignment horizontal="right" vertical="center"/>
    </xf>
    <xf numFmtId="0" fontId="12" fillId="0" borderId="82" xfId="0" applyFont="1" applyBorder="1" applyAlignment="1">
      <alignment horizontal="right" vertical="center"/>
    </xf>
    <xf numFmtId="0" fontId="12" fillId="0" borderId="83" xfId="0" applyFont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10" fillId="0" borderId="84" xfId="0" applyNumberFormat="1" applyFont="1" applyBorder="1" applyAlignment="1">
      <alignment horizontal="left" vertical="center"/>
    </xf>
    <xf numFmtId="2" fontId="10" fillId="0" borderId="77" xfId="0" applyNumberFormat="1" applyFont="1" applyBorder="1" applyAlignment="1">
      <alignment horizontal="left" vertical="center"/>
    </xf>
    <xf numFmtId="2" fontId="10" fillId="0" borderId="11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1" xfId="0" applyNumberFormat="1" applyFont="1" applyBorder="1" applyAlignment="1">
      <alignment horizontal="left" vertical="center"/>
    </xf>
    <xf numFmtId="2" fontId="8" fillId="0" borderId="10" xfId="0" applyNumberFormat="1" applyFont="1" applyBorder="1" applyAlignment="1">
      <alignment horizontal="left" vertical="center"/>
    </xf>
    <xf numFmtId="2" fontId="10" fillId="0" borderId="85" xfId="0" applyNumberFormat="1" applyFont="1" applyBorder="1" applyAlignment="1">
      <alignment horizontal="left" vertical="center"/>
    </xf>
    <xf numFmtId="2" fontId="10" fillId="0" borderId="12" xfId="0" applyNumberFormat="1" applyFont="1" applyBorder="1" applyAlignment="1">
      <alignment horizontal="left" vertical="center"/>
    </xf>
    <xf numFmtId="2" fontId="8" fillId="0" borderId="43" xfId="0" applyNumberFormat="1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left" vertical="center"/>
    </xf>
    <xf numFmtId="2" fontId="8" fillId="0" borderId="43" xfId="0" applyNumberFormat="1" applyFont="1" applyBorder="1" applyAlignment="1">
      <alignment horizontal="left" vertical="center"/>
    </xf>
    <xf numFmtId="2" fontId="8" fillId="0" borderId="86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left" vertical="center"/>
    </xf>
    <xf numFmtId="170" fontId="18" fillId="36" borderId="24" xfId="49" applyFont="1" applyFill="1" applyBorder="1" applyAlignment="1">
      <alignment horizontal="center"/>
    </xf>
    <xf numFmtId="206" fontId="19" fillId="37" borderId="10" xfId="0" applyNumberFormat="1" applyFont="1" applyFill="1" applyBorder="1" applyAlignment="1">
      <alignment horizontal="center" vertical="center"/>
    </xf>
    <xf numFmtId="0" fontId="9" fillId="37" borderId="28" xfId="0" applyFont="1" applyFill="1" applyBorder="1" applyAlignment="1">
      <alignment horizontal="left"/>
    </xf>
    <xf numFmtId="0" fontId="9" fillId="37" borderId="55" xfId="0" applyFont="1" applyFill="1" applyBorder="1" applyAlignment="1">
      <alignment horizontal="left"/>
    </xf>
    <xf numFmtId="195" fontId="8" fillId="0" borderId="28" xfId="0" applyNumberFormat="1" applyFont="1" applyFill="1" applyBorder="1" applyAlignment="1">
      <alignment horizontal="center" vertical="center"/>
    </xf>
    <xf numFmtId="195" fontId="8" fillId="0" borderId="55" xfId="0" applyNumberFormat="1" applyFont="1" applyFill="1" applyBorder="1" applyAlignment="1">
      <alignment horizontal="center" vertical="center"/>
    </xf>
    <xf numFmtId="195" fontId="8" fillId="0" borderId="7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85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91.125" style="0" customWidth="1"/>
  </cols>
  <sheetData>
    <row r="1" ht="12.75">
      <c r="A1" t="s">
        <v>116</v>
      </c>
    </row>
    <row r="2" ht="12.75">
      <c r="A2" t="s">
        <v>117</v>
      </c>
    </row>
    <row r="3" ht="12.75">
      <c r="A3" t="s">
        <v>118</v>
      </c>
    </row>
    <row r="4" ht="12.75">
      <c r="A4" t="s">
        <v>119</v>
      </c>
    </row>
    <row r="5" ht="12.75">
      <c r="A5" t="s">
        <v>120</v>
      </c>
    </row>
    <row r="6" ht="12.75">
      <c r="A6" t="s">
        <v>121</v>
      </c>
    </row>
    <row r="7" spans="1:11" ht="12.75">
      <c r="A7" t="s">
        <v>122</v>
      </c>
      <c r="D7" s="160" t="s">
        <v>172</v>
      </c>
      <c r="E7" s="161"/>
      <c r="F7" s="161"/>
      <c r="G7" s="161"/>
      <c r="H7" s="161"/>
      <c r="I7" s="161"/>
      <c r="J7" s="161"/>
      <c r="K7" s="161"/>
    </row>
    <row r="8" spans="1:11" ht="12.75">
      <c r="A8" t="s">
        <v>123</v>
      </c>
      <c r="D8" s="161"/>
      <c r="E8" s="161"/>
      <c r="F8" s="161"/>
      <c r="G8" s="161"/>
      <c r="H8" s="161"/>
      <c r="I8" s="161"/>
      <c r="J8" s="161"/>
      <c r="K8" s="161"/>
    </row>
    <row r="9" spans="1:11" ht="13.5" thickBot="1">
      <c r="A9" t="s">
        <v>124</v>
      </c>
      <c r="D9" s="161"/>
      <c r="E9" s="161"/>
      <c r="F9" s="161"/>
      <c r="G9" s="161"/>
      <c r="H9" s="161"/>
      <c r="I9" s="161"/>
      <c r="J9" s="161"/>
      <c r="K9" s="161"/>
    </row>
    <row r="10" spans="1:11" ht="13.5" thickTop="1">
      <c r="A10" s="145" t="s">
        <v>152</v>
      </c>
      <c r="B10" s="146">
        <v>129</v>
      </c>
      <c r="D10" s="161"/>
      <c r="E10" s="161"/>
      <c r="F10" s="161"/>
      <c r="G10" s="161"/>
      <c r="H10" s="161"/>
      <c r="I10" s="161"/>
      <c r="J10" s="161"/>
      <c r="K10" s="161"/>
    </row>
    <row r="11" spans="1:11" ht="12.75">
      <c r="A11" s="147" t="s">
        <v>153</v>
      </c>
      <c r="B11" s="148">
        <v>121</v>
      </c>
      <c r="D11" s="161"/>
      <c r="E11" s="161"/>
      <c r="F11" s="161"/>
      <c r="G11" s="161"/>
      <c r="H11" s="161"/>
      <c r="I11" s="161"/>
      <c r="J11" s="161"/>
      <c r="K11" s="161"/>
    </row>
    <row r="12" spans="1:11" ht="12.75">
      <c r="A12" s="147" t="s">
        <v>154</v>
      </c>
      <c r="B12" s="148">
        <v>115</v>
      </c>
      <c r="D12" s="161"/>
      <c r="E12" s="161"/>
      <c r="F12" s="161"/>
      <c r="G12" s="161"/>
      <c r="H12" s="161"/>
      <c r="I12" s="161"/>
      <c r="J12" s="161"/>
      <c r="K12" s="161"/>
    </row>
    <row r="13" spans="1:11" ht="12.75">
      <c r="A13" s="147" t="s">
        <v>155</v>
      </c>
      <c r="B13" s="148">
        <v>102</v>
      </c>
      <c r="C13" s="159" t="s">
        <v>173</v>
      </c>
      <c r="D13" s="161"/>
      <c r="E13" s="161"/>
      <c r="F13" s="161"/>
      <c r="G13" s="161"/>
      <c r="H13" s="161"/>
      <c r="I13" s="161"/>
      <c r="J13" s="161"/>
      <c r="K13" s="161"/>
    </row>
    <row r="14" spans="1:11" ht="13.5" thickBot="1">
      <c r="A14" s="149" t="s">
        <v>156</v>
      </c>
      <c r="B14" s="150">
        <v>100</v>
      </c>
      <c r="D14" s="161"/>
      <c r="E14" s="161"/>
      <c r="F14" s="161"/>
      <c r="G14" s="161"/>
      <c r="H14" s="161"/>
      <c r="I14" s="161"/>
      <c r="J14" s="161"/>
      <c r="K14" s="161"/>
    </row>
    <row r="15" spans="1:11" ht="13.5" thickTop="1">
      <c r="A15" t="s">
        <v>125</v>
      </c>
      <c r="D15" s="161"/>
      <c r="E15" s="161"/>
      <c r="F15" s="161"/>
      <c r="G15" s="161"/>
      <c r="H15" s="161"/>
      <c r="I15" s="161"/>
      <c r="J15" s="161"/>
      <c r="K15" s="161"/>
    </row>
    <row r="16" spans="1:11" ht="12.75">
      <c r="A16" t="s">
        <v>126</v>
      </c>
      <c r="D16" s="161"/>
      <c r="E16" s="161"/>
      <c r="F16" s="161"/>
      <c r="G16" s="161"/>
      <c r="H16" s="161"/>
      <c r="I16" s="161"/>
      <c r="J16" s="161"/>
      <c r="K16" s="161"/>
    </row>
    <row r="17" ht="12.75">
      <c r="A17" t="s">
        <v>127</v>
      </c>
    </row>
    <row r="18" ht="12.75">
      <c r="A18" t="s">
        <v>128</v>
      </c>
    </row>
    <row r="19" ht="12.75">
      <c r="A19" t="s">
        <v>129</v>
      </c>
    </row>
    <row r="20" ht="12.75">
      <c r="A20" t="s">
        <v>130</v>
      </c>
    </row>
    <row r="21" ht="12.75">
      <c r="A21" t="s">
        <v>131</v>
      </c>
    </row>
    <row r="22" ht="12.75">
      <c r="A22" t="s">
        <v>132</v>
      </c>
    </row>
    <row r="23" ht="12.75">
      <c r="A23" t="s">
        <v>176</v>
      </c>
    </row>
    <row r="24" ht="12.75">
      <c r="A24" t="s">
        <v>177</v>
      </c>
    </row>
    <row r="25" ht="12.75">
      <c r="A25" t="s">
        <v>133</v>
      </c>
    </row>
    <row r="26" ht="12.75">
      <c r="A26" t="s">
        <v>134</v>
      </c>
    </row>
    <row r="27" ht="12.75">
      <c r="A27" t="s">
        <v>135</v>
      </c>
    </row>
    <row r="28" ht="12.75">
      <c r="A28" t="s">
        <v>136</v>
      </c>
    </row>
    <row r="29" ht="12.75">
      <c r="A29" t="s">
        <v>137</v>
      </c>
    </row>
    <row r="30" ht="12.75">
      <c r="A30" t="s">
        <v>138</v>
      </c>
    </row>
    <row r="31" ht="12.75">
      <c r="A31" t="s">
        <v>139</v>
      </c>
    </row>
    <row r="32" ht="12.75">
      <c r="A32" t="s">
        <v>140</v>
      </c>
    </row>
    <row r="33" ht="12.75">
      <c r="A33" t="s">
        <v>141</v>
      </c>
    </row>
    <row r="34" ht="12.75">
      <c r="A34" t="s">
        <v>142</v>
      </c>
    </row>
    <row r="35" ht="12.75">
      <c r="A35" t="s">
        <v>143</v>
      </c>
    </row>
  </sheetData>
  <sheetProtection/>
  <mergeCells count="1">
    <mergeCell ref="D7:K1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>
    <pageSetUpPr fitToPage="1"/>
  </sheetPr>
  <dimension ref="A1:Y31"/>
  <sheetViews>
    <sheetView zoomScale="85" zoomScaleNormal="85" zoomScalePageLayoutView="0" workbookViewId="0" topLeftCell="A4">
      <selection activeCell="T16" sqref="T16"/>
    </sheetView>
  </sheetViews>
  <sheetFormatPr defaultColWidth="25.875" defaultRowHeight="12.75"/>
  <cols>
    <col min="1" max="1" width="20.00390625" style="18" customWidth="1"/>
    <col min="2" max="2" width="29.625" style="11" customWidth="1"/>
    <col min="3" max="4" width="8.875" style="11" customWidth="1"/>
    <col min="5" max="5" width="7.625" style="11" customWidth="1"/>
    <col min="6" max="6" width="9.625" style="11" customWidth="1"/>
    <col min="7" max="7" width="15.25390625" style="11" customWidth="1"/>
    <col min="8" max="8" width="12.875" style="11" customWidth="1"/>
    <col min="9" max="9" width="9.875" style="11" customWidth="1"/>
    <col min="10" max="10" width="13.00390625" style="11" hidden="1" customWidth="1"/>
    <col min="11" max="12" width="9.375" style="11" customWidth="1"/>
    <col min="13" max="13" width="5.00390625" style="11" customWidth="1"/>
    <col min="14" max="14" width="5.125" style="11" customWidth="1"/>
    <col min="15" max="15" width="6.00390625" style="11" customWidth="1"/>
    <col min="16" max="16" width="4.75390625" style="11" customWidth="1"/>
    <col min="17" max="17" width="5.375" style="11" customWidth="1"/>
    <col min="18" max="18" width="22.00390625" style="11" customWidth="1"/>
    <col min="19" max="19" width="13.625" style="11" customWidth="1"/>
    <col min="20" max="20" width="12.125" style="11" customWidth="1"/>
    <col min="21" max="21" width="13.00390625" style="11" bestFit="1" customWidth="1"/>
    <col min="22" max="22" width="14.00390625" style="11" customWidth="1"/>
    <col min="23" max="23" width="2.125" style="11" customWidth="1"/>
    <col min="24" max="24" width="13.25390625" style="11" customWidth="1"/>
    <col min="25" max="25" width="18.625" style="11" customWidth="1"/>
    <col min="26" max="16384" width="25.875" style="11" customWidth="1"/>
  </cols>
  <sheetData>
    <row r="1" spans="2:4" ht="12.75">
      <c r="B1" s="16"/>
      <c r="C1" s="16"/>
      <c r="D1" s="16"/>
    </row>
    <row r="2" spans="1:19" s="8" customFormat="1" ht="15" customHeight="1">
      <c r="A2" s="55" t="s">
        <v>28</v>
      </c>
      <c r="B2" s="213" t="str">
        <f>S4</f>
        <v>KENAN HOCA</v>
      </c>
      <c r="C2" s="213"/>
      <c r="D2" s="213"/>
      <c r="E2" s="221" t="s">
        <v>29</v>
      </c>
      <c r="F2" s="221"/>
      <c r="G2" s="222"/>
      <c r="H2" s="222"/>
      <c r="I2" s="222"/>
      <c r="J2" s="222"/>
      <c r="R2" s="164" t="s">
        <v>102</v>
      </c>
      <c r="S2" s="164"/>
    </row>
    <row r="3" spans="1:20" s="8" customFormat="1" ht="18" customHeight="1" thickBot="1">
      <c r="A3" s="55" t="s">
        <v>1</v>
      </c>
      <c r="B3" s="213" t="str">
        <f>S5</f>
        <v>Öğretmen</v>
      </c>
      <c r="C3" s="213"/>
      <c r="D3" s="213"/>
      <c r="E3" s="221"/>
      <c r="F3" s="221"/>
      <c r="G3" s="222"/>
      <c r="H3" s="222"/>
      <c r="I3" s="222"/>
      <c r="J3" s="222"/>
      <c r="R3" s="76" t="s">
        <v>95</v>
      </c>
      <c r="S3" s="76"/>
      <c r="T3" s="77"/>
    </row>
    <row r="4" spans="1:22" s="8" customFormat="1" ht="22.5" customHeight="1" thickBot="1">
      <c r="A4" s="55" t="s">
        <v>147</v>
      </c>
      <c r="B4" s="213">
        <f>U4</f>
        <v>1234567890</v>
      </c>
      <c r="C4" s="213"/>
      <c r="D4" s="213"/>
      <c r="E4" s="221"/>
      <c r="F4" s="221"/>
      <c r="G4" s="222"/>
      <c r="H4" s="222"/>
      <c r="I4" s="222"/>
      <c r="J4" s="222"/>
      <c r="K4" s="56" t="s">
        <v>30</v>
      </c>
      <c r="L4" s="213" t="str">
        <f>S8</f>
        <v>Silvan</v>
      </c>
      <c r="M4" s="213"/>
      <c r="N4" s="213"/>
      <c r="O4" s="213"/>
      <c r="P4" s="213"/>
      <c r="R4" s="60" t="s">
        <v>149</v>
      </c>
      <c r="S4" s="188" t="s">
        <v>148</v>
      </c>
      <c r="T4" s="189"/>
      <c r="U4" s="194">
        <v>1234567890</v>
      </c>
      <c r="V4" s="195"/>
    </row>
    <row r="5" spans="1:22" s="8" customFormat="1" ht="21" customHeight="1" thickBot="1">
      <c r="A5" s="57" t="s">
        <v>3</v>
      </c>
      <c r="B5" s="220">
        <f>S7</f>
        <v>102</v>
      </c>
      <c r="C5" s="220"/>
      <c r="D5" s="220"/>
      <c r="E5" s="221"/>
      <c r="F5" s="221"/>
      <c r="G5" s="221"/>
      <c r="H5" s="221"/>
      <c r="I5" s="221"/>
      <c r="J5" s="221"/>
      <c r="K5" s="58" t="s">
        <v>17</v>
      </c>
      <c r="L5" s="59"/>
      <c r="M5" s="196">
        <f ca="1">TODAY()</f>
        <v>44809</v>
      </c>
      <c r="N5" s="197"/>
      <c r="O5" s="197"/>
      <c r="P5" s="198"/>
      <c r="R5" s="61" t="s">
        <v>60</v>
      </c>
      <c r="S5" s="179" t="s">
        <v>82</v>
      </c>
      <c r="T5" s="180"/>
      <c r="U5" s="179" t="s">
        <v>146</v>
      </c>
      <c r="V5" s="180"/>
    </row>
    <row r="6" spans="1:22" s="8" customFormat="1" ht="23.25" customHeight="1" thickBot="1">
      <c r="A6" s="207" t="s">
        <v>31</v>
      </c>
      <c r="B6" s="213" t="s">
        <v>32</v>
      </c>
      <c r="C6" s="213" t="s">
        <v>33</v>
      </c>
      <c r="D6" s="213"/>
      <c r="E6" s="213" t="s">
        <v>6</v>
      </c>
      <c r="F6" s="213"/>
      <c r="G6" s="213"/>
      <c r="H6" s="213"/>
      <c r="I6" s="213" t="s">
        <v>34</v>
      </c>
      <c r="J6" s="213"/>
      <c r="K6" s="213" t="s">
        <v>35</v>
      </c>
      <c r="L6" s="213"/>
      <c r="M6" s="213" t="s">
        <v>36</v>
      </c>
      <c r="N6" s="213"/>
      <c r="O6" s="213"/>
      <c r="P6" s="213"/>
      <c r="R6" s="62" t="s">
        <v>61</v>
      </c>
      <c r="S6" s="115">
        <v>1</v>
      </c>
      <c r="T6" s="116">
        <v>4</v>
      </c>
      <c r="U6" s="115"/>
      <c r="V6" s="116"/>
    </row>
    <row r="7" spans="1:21" s="8" customFormat="1" ht="15.75" customHeight="1">
      <c r="A7" s="207"/>
      <c r="B7" s="213"/>
      <c r="C7" s="213" t="s">
        <v>37</v>
      </c>
      <c r="D7" s="213" t="s">
        <v>23</v>
      </c>
      <c r="E7" s="213" t="s">
        <v>7</v>
      </c>
      <c r="F7" s="218" t="s">
        <v>105</v>
      </c>
      <c r="G7" s="56" t="s">
        <v>22</v>
      </c>
      <c r="H7" s="56" t="s">
        <v>38</v>
      </c>
      <c r="I7" s="213" t="s">
        <v>39</v>
      </c>
      <c r="J7" s="56" t="s">
        <v>38</v>
      </c>
      <c r="K7" s="213" t="s">
        <v>40</v>
      </c>
      <c r="L7" s="56" t="s">
        <v>41</v>
      </c>
      <c r="M7" s="213"/>
      <c r="N7" s="213"/>
      <c r="O7" s="213"/>
      <c r="P7" s="213"/>
      <c r="R7" s="78" t="s">
        <v>62</v>
      </c>
      <c r="S7" s="190">
        <f>IF(S6=1,V11,IF(S6=2,V11,IF(S6=3,V11,IF(S6=4,V11,IF(U6=1,V11,IF(U6=2,V11,IF(U6=3,V11,IF(U6=4,V10,V12))))))))</f>
        <v>102</v>
      </c>
      <c r="T7" s="190"/>
      <c r="U7" s="32">
        <f>IF(T4=1,X7,IF(T4=2,X8,IF(T4=3,X8,IF(T4=4,X8,IF(V4=1,X8,IF(V4=2,X8,IF(V4=3,X8,IF(V4=4,X8,X9))))))))</f>
        <v>0</v>
      </c>
    </row>
    <row r="8" spans="1:25" s="8" customFormat="1" ht="24.75" customHeight="1" thickBot="1">
      <c r="A8" s="208"/>
      <c r="B8" s="218"/>
      <c r="C8" s="218"/>
      <c r="D8" s="218"/>
      <c r="E8" s="218"/>
      <c r="F8" s="223"/>
      <c r="G8" s="83" t="s">
        <v>51</v>
      </c>
      <c r="H8" s="83" t="s">
        <v>51</v>
      </c>
      <c r="I8" s="218"/>
      <c r="J8" s="83" t="s">
        <v>51</v>
      </c>
      <c r="K8" s="218"/>
      <c r="L8" s="83" t="s">
        <v>52</v>
      </c>
      <c r="M8" s="218" t="s">
        <v>52</v>
      </c>
      <c r="N8" s="218"/>
      <c r="O8" s="218"/>
      <c r="P8" s="218"/>
      <c r="R8" s="30" t="s">
        <v>76</v>
      </c>
      <c r="S8" s="191" t="s">
        <v>158</v>
      </c>
      <c r="T8" s="192"/>
      <c r="U8" s="193"/>
      <c r="X8" s="96"/>
      <c r="Y8" s="96"/>
    </row>
    <row r="9" spans="1:25" s="8" customFormat="1" ht="30" customHeight="1" thickBot="1">
      <c r="A9" s="100">
        <f>S9</f>
        <v>44896</v>
      </c>
      <c r="B9" s="101" t="str">
        <f>S12</f>
        <v>SİLVAN</v>
      </c>
      <c r="C9" s="102">
        <f>T9</f>
        <v>0.5</v>
      </c>
      <c r="D9" s="103"/>
      <c r="E9" s="169">
        <f>S11</f>
        <v>1</v>
      </c>
      <c r="F9" s="124">
        <v>3</v>
      </c>
      <c r="G9" s="186">
        <f>(B5/3)*F10</f>
        <v>68</v>
      </c>
      <c r="H9" s="186">
        <f>E9*G9</f>
        <v>68</v>
      </c>
      <c r="I9" s="184" t="s">
        <v>53</v>
      </c>
      <c r="J9" s="162">
        <v>160</v>
      </c>
      <c r="K9" s="227">
        <f>S14*E9</f>
        <v>64</v>
      </c>
      <c r="L9" s="184"/>
      <c r="M9" s="186">
        <f>H9+K9</f>
        <v>132</v>
      </c>
      <c r="N9" s="186"/>
      <c r="O9" s="186"/>
      <c r="P9" s="244"/>
      <c r="R9" s="63" t="s">
        <v>80</v>
      </c>
      <c r="S9" s="117">
        <v>44896</v>
      </c>
      <c r="T9" s="126">
        <v>0.5</v>
      </c>
      <c r="U9" s="171" t="s">
        <v>150</v>
      </c>
      <c r="V9" s="172"/>
      <c r="X9" s="96"/>
      <c r="Y9" s="96"/>
    </row>
    <row r="10" spans="1:25" s="8" customFormat="1" ht="30" customHeight="1" thickBot="1">
      <c r="A10" s="104">
        <f>S10</f>
        <v>44896</v>
      </c>
      <c r="B10" s="105" t="str">
        <f>S13</f>
        <v>DİYARBAKIR</v>
      </c>
      <c r="C10" s="106"/>
      <c r="D10" s="107">
        <f>T10</f>
        <v>0.875</v>
      </c>
      <c r="E10" s="170"/>
      <c r="F10" s="125">
        <v>2</v>
      </c>
      <c r="G10" s="187"/>
      <c r="H10" s="187"/>
      <c r="I10" s="185"/>
      <c r="J10" s="163"/>
      <c r="K10" s="185"/>
      <c r="L10" s="185"/>
      <c r="M10" s="187"/>
      <c r="N10" s="187"/>
      <c r="O10" s="187"/>
      <c r="P10" s="242"/>
      <c r="R10" s="63" t="s">
        <v>81</v>
      </c>
      <c r="S10" s="117">
        <v>44896</v>
      </c>
      <c r="T10" s="127">
        <v>0.875</v>
      </c>
      <c r="U10" s="72" t="s">
        <v>92</v>
      </c>
      <c r="V10" s="71">
        <f>Gündelik!B12</f>
        <v>115</v>
      </c>
      <c r="X10" s="96"/>
      <c r="Y10" s="96"/>
    </row>
    <row r="11" spans="1:25" s="8" customFormat="1" ht="30" customHeight="1" thickBot="1">
      <c r="A11" s="131"/>
      <c r="B11" s="80"/>
      <c r="C11" s="81"/>
      <c r="D11" s="79"/>
      <c r="E11" s="82"/>
      <c r="F11" s="82"/>
      <c r="G11" s="66"/>
      <c r="H11" s="66"/>
      <c r="I11" s="82"/>
      <c r="J11" s="65"/>
      <c r="K11" s="82"/>
      <c r="L11" s="64"/>
      <c r="M11" s="224"/>
      <c r="N11" s="225"/>
      <c r="O11" s="225"/>
      <c r="P11" s="226"/>
      <c r="R11" s="99" t="s">
        <v>101</v>
      </c>
      <c r="S11" s="167">
        <f>(S10-S9)+1</f>
        <v>1</v>
      </c>
      <c r="T11" s="168"/>
      <c r="U11" s="68" t="s">
        <v>93</v>
      </c>
      <c r="V11" s="70">
        <f>Gündelik!B13</f>
        <v>102</v>
      </c>
      <c r="X11" s="96"/>
      <c r="Y11" s="96"/>
    </row>
    <row r="12" spans="1:25" s="8" customFormat="1" ht="30" customHeight="1" thickBot="1">
      <c r="A12" s="131"/>
      <c r="B12" s="23"/>
      <c r="C12" s="22"/>
      <c r="D12" s="20"/>
      <c r="E12" s="19"/>
      <c r="F12" s="19"/>
      <c r="G12" s="10"/>
      <c r="H12" s="10"/>
      <c r="I12" s="19"/>
      <c r="J12" s="24"/>
      <c r="K12" s="19"/>
      <c r="L12" s="9"/>
      <c r="M12" s="181"/>
      <c r="N12" s="182"/>
      <c r="O12" s="182"/>
      <c r="P12" s="183"/>
      <c r="R12" s="63" t="s">
        <v>77</v>
      </c>
      <c r="S12" s="177" t="s">
        <v>144</v>
      </c>
      <c r="T12" s="178"/>
      <c r="U12" s="68" t="s">
        <v>94</v>
      </c>
      <c r="V12" s="70">
        <f>Gündelik!B14</f>
        <v>100</v>
      </c>
      <c r="X12" s="96"/>
      <c r="Y12" s="96"/>
    </row>
    <row r="13" spans="1:25" s="8" customFormat="1" ht="19.5" customHeight="1">
      <c r="A13" s="131"/>
      <c r="B13" s="23"/>
      <c r="C13" s="22"/>
      <c r="D13" s="20"/>
      <c r="E13" s="19"/>
      <c r="F13" s="19"/>
      <c r="G13" s="10"/>
      <c r="H13" s="10"/>
      <c r="I13" s="19"/>
      <c r="J13" s="24"/>
      <c r="K13" s="19"/>
      <c r="L13" s="9"/>
      <c r="M13" s="181"/>
      <c r="N13" s="182"/>
      <c r="O13" s="182"/>
      <c r="P13" s="183"/>
      <c r="R13" s="63" t="s">
        <v>78</v>
      </c>
      <c r="S13" s="175" t="s">
        <v>145</v>
      </c>
      <c r="T13" s="176"/>
      <c r="X13" s="96"/>
      <c r="Y13" s="96"/>
    </row>
    <row r="14" spans="1:25" s="8" customFormat="1" ht="19.5" customHeight="1">
      <c r="A14" s="131"/>
      <c r="B14" s="23"/>
      <c r="C14" s="22"/>
      <c r="D14" s="20"/>
      <c r="E14" s="19"/>
      <c r="F14" s="19"/>
      <c r="G14" s="10"/>
      <c r="H14" s="10"/>
      <c r="I14" s="19"/>
      <c r="J14" s="24"/>
      <c r="K14" s="19"/>
      <c r="L14" s="9"/>
      <c r="M14" s="181"/>
      <c r="N14" s="182"/>
      <c r="O14" s="182"/>
      <c r="P14" s="183"/>
      <c r="R14" s="63" t="s">
        <v>79</v>
      </c>
      <c r="S14" s="173">
        <v>64</v>
      </c>
      <c r="T14" s="174"/>
      <c r="X14" s="97"/>
      <c r="Y14" s="96"/>
    </row>
    <row r="15" spans="1:16" s="8" customFormat="1" ht="19.5" customHeight="1" thickBot="1">
      <c r="A15" s="131"/>
      <c r="B15" s="23"/>
      <c r="C15" s="22"/>
      <c r="D15" s="20"/>
      <c r="E15" s="19"/>
      <c r="F15" s="19"/>
      <c r="G15" s="10"/>
      <c r="H15" s="10"/>
      <c r="I15" s="19"/>
      <c r="J15" s="24"/>
      <c r="K15" s="19"/>
      <c r="L15" s="9"/>
      <c r="M15" s="181"/>
      <c r="N15" s="182"/>
      <c r="O15" s="182"/>
      <c r="P15" s="183"/>
    </row>
    <row r="16" spans="1:20" s="8" customFormat="1" ht="19.5" customHeight="1" thickBot="1">
      <c r="A16" s="131"/>
      <c r="B16" s="23"/>
      <c r="C16" s="22"/>
      <c r="D16" s="20"/>
      <c r="E16" s="19"/>
      <c r="F16" s="19"/>
      <c r="G16" s="10"/>
      <c r="H16" s="10"/>
      <c r="I16" s="19"/>
      <c r="J16" s="24"/>
      <c r="K16" s="19"/>
      <c r="L16" s="9"/>
      <c r="M16" s="181"/>
      <c r="N16" s="182"/>
      <c r="O16" s="182"/>
      <c r="P16" s="183"/>
      <c r="R16" s="84" t="s">
        <v>91</v>
      </c>
      <c r="S16" s="114" t="s">
        <v>100</v>
      </c>
      <c r="T16" s="113"/>
    </row>
    <row r="17" spans="1:21" s="8" customFormat="1" ht="19.5" customHeight="1" thickBot="1">
      <c r="A17" s="131"/>
      <c r="B17" s="23"/>
      <c r="C17" s="22"/>
      <c r="D17" s="20"/>
      <c r="E17" s="19"/>
      <c r="F17" s="19"/>
      <c r="G17" s="10"/>
      <c r="H17" s="10"/>
      <c r="I17" s="19"/>
      <c r="J17" s="24"/>
      <c r="K17" s="19"/>
      <c r="L17" s="9"/>
      <c r="M17" s="181"/>
      <c r="N17" s="182"/>
      <c r="O17" s="182"/>
      <c r="P17" s="183"/>
      <c r="R17" s="98" t="s">
        <v>96</v>
      </c>
      <c r="S17" s="165">
        <f>IF(S16="EVET",(S7*1.5)*S11,0)</f>
        <v>0</v>
      </c>
      <c r="T17" s="166"/>
      <c r="U17" s="11"/>
    </row>
    <row r="18" spans="1:21" s="8" customFormat="1" ht="19.5" customHeight="1">
      <c r="A18" s="131"/>
      <c r="B18" s="23"/>
      <c r="C18" s="22"/>
      <c r="D18" s="20"/>
      <c r="E18" s="19"/>
      <c r="F18" s="19"/>
      <c r="G18" s="10"/>
      <c r="H18" s="10"/>
      <c r="I18" s="19"/>
      <c r="J18" s="24"/>
      <c r="K18" s="19"/>
      <c r="L18" s="9"/>
      <c r="M18" s="181"/>
      <c r="N18" s="182"/>
      <c r="O18" s="182"/>
      <c r="P18" s="183"/>
      <c r="R18" s="228" t="s">
        <v>104</v>
      </c>
      <c r="S18" s="229"/>
      <c r="T18" s="234"/>
      <c r="U18" s="11"/>
    </row>
    <row r="19" spans="1:21" s="8" customFormat="1" ht="19.5" customHeight="1">
      <c r="A19" s="131"/>
      <c r="B19" s="23"/>
      <c r="C19" s="22"/>
      <c r="D19" s="20"/>
      <c r="E19" s="19"/>
      <c r="F19" s="19"/>
      <c r="G19" s="10"/>
      <c r="H19" s="10"/>
      <c r="I19" s="19"/>
      <c r="J19" s="24"/>
      <c r="K19" s="19"/>
      <c r="L19" s="9"/>
      <c r="M19" s="181"/>
      <c r="N19" s="182"/>
      <c r="O19" s="182"/>
      <c r="P19" s="183"/>
      <c r="R19" s="230"/>
      <c r="S19" s="231"/>
      <c r="T19" s="235"/>
      <c r="U19" s="11"/>
    </row>
    <row r="20" spans="1:21" s="8" customFormat="1" ht="19.5" customHeight="1">
      <c r="A20" s="131"/>
      <c r="B20" s="23"/>
      <c r="C20" s="22"/>
      <c r="D20" s="20"/>
      <c r="E20" s="19"/>
      <c r="F20" s="19"/>
      <c r="G20" s="10"/>
      <c r="H20" s="10"/>
      <c r="I20" s="19"/>
      <c r="J20" s="24"/>
      <c r="K20" s="19"/>
      <c r="L20" s="9"/>
      <c r="M20" s="181"/>
      <c r="N20" s="182"/>
      <c r="O20" s="182"/>
      <c r="P20" s="183"/>
      <c r="R20" s="230"/>
      <c r="S20" s="231"/>
      <c r="T20" s="235"/>
      <c r="U20" s="11"/>
    </row>
    <row r="21" spans="1:21" s="8" customFormat="1" ht="19.5" customHeight="1" thickBot="1">
      <c r="A21" s="104"/>
      <c r="B21" s="237" t="str">
        <f>IF(S17&gt;0,"KONAKLAMA BEDELİ"," ")</f>
        <v> </v>
      </c>
      <c r="C21" s="187">
        <f>S17</f>
        <v>0</v>
      </c>
      <c r="D21" s="187"/>
      <c r="E21" s="239"/>
      <c r="F21" s="122"/>
      <c r="G21" s="187"/>
      <c r="H21" s="187" t="str">
        <f>IF(T16&gt;0,E21*G21," ")</f>
        <v> </v>
      </c>
      <c r="I21" s="108"/>
      <c r="J21" s="109"/>
      <c r="K21" s="108"/>
      <c r="L21" s="108"/>
      <c r="M21" s="187">
        <f>SUM(H21,C21)</f>
        <v>0</v>
      </c>
      <c r="N21" s="187"/>
      <c r="O21" s="187"/>
      <c r="P21" s="242"/>
      <c r="R21" s="232"/>
      <c r="S21" s="233"/>
      <c r="T21" s="236"/>
      <c r="U21" s="11"/>
    </row>
    <row r="22" spans="1:21" s="8" customFormat="1" ht="19.5" customHeight="1" thickBot="1">
      <c r="A22" s="110"/>
      <c r="B22" s="238"/>
      <c r="C22" s="241"/>
      <c r="D22" s="241"/>
      <c r="E22" s="240"/>
      <c r="F22" s="123"/>
      <c r="G22" s="241"/>
      <c r="H22" s="241"/>
      <c r="I22" s="111"/>
      <c r="J22" s="112"/>
      <c r="K22" s="111"/>
      <c r="L22" s="111"/>
      <c r="M22" s="241"/>
      <c r="N22" s="241"/>
      <c r="O22" s="241"/>
      <c r="P22" s="243"/>
      <c r="R22" s="11"/>
      <c r="S22" s="11"/>
      <c r="T22" s="11"/>
      <c r="U22" s="11"/>
    </row>
    <row r="23" spans="1:16" ht="24.75" customHeight="1" thickBot="1">
      <c r="A23" s="216" t="s">
        <v>27</v>
      </c>
      <c r="B23" s="217"/>
      <c r="C23" s="217"/>
      <c r="D23" s="217"/>
      <c r="E23" s="217"/>
      <c r="F23" s="128"/>
      <c r="G23" s="129"/>
      <c r="H23" s="130">
        <f>SUM(H9:H22)</f>
        <v>68</v>
      </c>
      <c r="I23" s="130"/>
      <c r="J23" s="130">
        <f>SUM(J9:J22)</f>
        <v>160</v>
      </c>
      <c r="K23" s="130"/>
      <c r="L23" s="130"/>
      <c r="M23" s="205">
        <f>SUM(M9:M22)</f>
        <v>132</v>
      </c>
      <c r="N23" s="205"/>
      <c r="O23" s="205"/>
      <c r="P23" s="206"/>
    </row>
    <row r="24" spans="1:16" ht="20.25" customHeight="1">
      <c r="A24" s="214" t="s">
        <v>42</v>
      </c>
      <c r="B24" s="215"/>
      <c r="C24" s="202" t="s">
        <v>43</v>
      </c>
      <c r="D24" s="202"/>
      <c r="E24" s="219" t="s">
        <v>44</v>
      </c>
      <c r="F24" s="219"/>
      <c r="G24" s="219"/>
      <c r="H24" s="219"/>
      <c r="I24" s="219"/>
      <c r="J24" s="201">
        <f>M23</f>
        <v>132</v>
      </c>
      <c r="K24" s="202"/>
      <c r="L24" s="202"/>
      <c r="M24" s="202" t="s">
        <v>45</v>
      </c>
      <c r="N24" s="202"/>
      <c r="O24" s="202"/>
      <c r="P24" s="204"/>
    </row>
    <row r="25" spans="1:21" ht="16.5" customHeight="1">
      <c r="A25" s="12"/>
      <c r="B25" s="13"/>
      <c r="C25" s="13"/>
      <c r="D25" s="13"/>
      <c r="E25" s="203"/>
      <c r="F25" s="203"/>
      <c r="G25" s="199"/>
      <c r="H25" s="13"/>
      <c r="I25" s="13"/>
      <c r="J25" s="203"/>
      <c r="K25" s="199"/>
      <c r="L25" s="13"/>
      <c r="M25" s="15"/>
      <c r="N25" s="15"/>
      <c r="O25" s="15"/>
      <c r="P25" s="14"/>
      <c r="U25" s="8"/>
    </row>
    <row r="26" spans="1:20" ht="16.5" customHeight="1">
      <c r="A26" s="12"/>
      <c r="B26" s="13"/>
      <c r="C26" s="13"/>
      <c r="D26" s="13"/>
      <c r="E26" s="199" t="s">
        <v>46</v>
      </c>
      <c r="F26" s="199"/>
      <c r="G26" s="199"/>
      <c r="H26" s="13"/>
      <c r="I26" s="13"/>
      <c r="J26" s="199"/>
      <c r="K26" s="199"/>
      <c r="L26" s="13"/>
      <c r="M26" s="15"/>
      <c r="N26" s="15"/>
      <c r="O26" s="15"/>
      <c r="P26" s="14"/>
      <c r="R26" s="8"/>
      <c r="S26" s="8"/>
      <c r="T26" s="8"/>
    </row>
    <row r="27" spans="1:16" ht="24" customHeight="1">
      <c r="A27" s="12"/>
      <c r="B27" s="13"/>
      <c r="C27" s="13"/>
      <c r="D27" s="13"/>
      <c r="E27" s="199"/>
      <c r="F27" s="199"/>
      <c r="G27" s="199"/>
      <c r="H27" s="13"/>
      <c r="I27" s="13"/>
      <c r="J27" s="13"/>
      <c r="K27" s="13"/>
      <c r="L27" s="13"/>
      <c r="M27" s="13"/>
      <c r="N27" s="13"/>
      <c r="O27" s="13"/>
      <c r="P27" s="14"/>
    </row>
    <row r="28" spans="1:16" ht="16.5" customHeight="1">
      <c r="A28" s="12"/>
      <c r="B28" s="13"/>
      <c r="C28" s="200" t="s">
        <v>47</v>
      </c>
      <c r="D28" s="200"/>
      <c r="E28" s="200"/>
      <c r="F28" s="200"/>
      <c r="G28" s="200"/>
      <c r="H28" s="200"/>
      <c r="I28" s="13"/>
      <c r="J28" s="200" t="str">
        <f>B2</f>
        <v>KENAN HOCA</v>
      </c>
      <c r="K28" s="200"/>
      <c r="L28" s="200"/>
      <c r="M28" s="200"/>
      <c r="N28" s="200"/>
      <c r="O28" s="15"/>
      <c r="P28" s="14"/>
    </row>
    <row r="29" spans="1:16" ht="16.5" customHeight="1">
      <c r="A29" s="12"/>
      <c r="B29" s="13"/>
      <c r="C29" s="200" t="s">
        <v>48</v>
      </c>
      <c r="D29" s="200"/>
      <c r="E29" s="200" t="s">
        <v>151</v>
      </c>
      <c r="F29" s="200"/>
      <c r="G29" s="200"/>
      <c r="H29" s="200"/>
      <c r="I29" s="15"/>
      <c r="J29" s="199" t="str">
        <f>B3</f>
        <v>Öğretmen</v>
      </c>
      <c r="K29" s="199"/>
      <c r="L29" s="199"/>
      <c r="M29" s="199"/>
      <c r="N29" s="199"/>
      <c r="O29" s="13"/>
      <c r="P29" s="14"/>
    </row>
    <row r="30" spans="1:16" ht="14.25" customHeight="1">
      <c r="A30" s="209" t="s">
        <v>49</v>
      </c>
      <c r="B30" s="210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</row>
    <row r="31" spans="1:16" ht="12.75">
      <c r="A31" s="211"/>
      <c r="B31" s="212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/>
    </row>
  </sheetData>
  <sheetProtection/>
  <mergeCells count="79">
    <mergeCell ref="R18:S21"/>
    <mergeCell ref="T18:T21"/>
    <mergeCell ref="B21:B22"/>
    <mergeCell ref="E21:E22"/>
    <mergeCell ref="G9:G10"/>
    <mergeCell ref="H21:H22"/>
    <mergeCell ref="G21:G22"/>
    <mergeCell ref="M21:P22"/>
    <mergeCell ref="C21:D22"/>
    <mergeCell ref="M9:P10"/>
    <mergeCell ref="L4:P4"/>
    <mergeCell ref="K6:L6"/>
    <mergeCell ref="M6:P7"/>
    <mergeCell ref="K7:K8"/>
    <mergeCell ref="M8:P8"/>
    <mergeCell ref="M11:P11"/>
    <mergeCell ref="K9:K10"/>
    <mergeCell ref="B3:D3"/>
    <mergeCell ref="B4:D4"/>
    <mergeCell ref="B5:D5"/>
    <mergeCell ref="B6:B8"/>
    <mergeCell ref="C6:D6"/>
    <mergeCell ref="I6:J6"/>
    <mergeCell ref="E2:J5"/>
    <mergeCell ref="I7:I8"/>
    <mergeCell ref="F7:F8"/>
    <mergeCell ref="E25:G25"/>
    <mergeCell ref="B2:D2"/>
    <mergeCell ref="A24:B24"/>
    <mergeCell ref="C24:D24"/>
    <mergeCell ref="A23:E23"/>
    <mergeCell ref="E6:H6"/>
    <mergeCell ref="C7:C8"/>
    <mergeCell ref="D7:D8"/>
    <mergeCell ref="E7:E8"/>
    <mergeCell ref="E24:I24"/>
    <mergeCell ref="M23:P23"/>
    <mergeCell ref="M20:P20"/>
    <mergeCell ref="A6:A8"/>
    <mergeCell ref="A30:B31"/>
    <mergeCell ref="E27:G27"/>
    <mergeCell ref="C28:D28"/>
    <mergeCell ref="E26:G26"/>
    <mergeCell ref="C29:D29"/>
    <mergeCell ref="E29:H29"/>
    <mergeCell ref="E28:H28"/>
    <mergeCell ref="J26:K26"/>
    <mergeCell ref="J28:N28"/>
    <mergeCell ref="J29:N29"/>
    <mergeCell ref="J24:L24"/>
    <mergeCell ref="J25:K25"/>
    <mergeCell ref="M24:P24"/>
    <mergeCell ref="M16:P16"/>
    <mergeCell ref="M17:P17"/>
    <mergeCell ref="M12:P12"/>
    <mergeCell ref="M13:P13"/>
    <mergeCell ref="M5:P5"/>
    <mergeCell ref="M14:P14"/>
    <mergeCell ref="M15:P15"/>
    <mergeCell ref="M18:P18"/>
    <mergeCell ref="M19:P19"/>
    <mergeCell ref="U5:V5"/>
    <mergeCell ref="I9:I10"/>
    <mergeCell ref="H9:H10"/>
    <mergeCell ref="S4:T4"/>
    <mergeCell ref="S7:T7"/>
    <mergeCell ref="S8:U8"/>
    <mergeCell ref="U4:V4"/>
    <mergeCell ref="L9:L10"/>
    <mergeCell ref="J9:J10"/>
    <mergeCell ref="R2:S2"/>
    <mergeCell ref="S17:T17"/>
    <mergeCell ref="S11:T11"/>
    <mergeCell ref="E9:E10"/>
    <mergeCell ref="U9:V9"/>
    <mergeCell ref="S14:T14"/>
    <mergeCell ref="S13:T13"/>
    <mergeCell ref="S12:T12"/>
    <mergeCell ref="S5:T5"/>
  </mergeCells>
  <printOptions/>
  <pageMargins left="0.15748031496062992" right="0.2362204724409449" top="0.15748031496062992" bottom="0.15748031496062992" header="0.15748031496062992" footer="0.15748031496062992"/>
  <pageSetup fitToHeight="1" fitToWidth="1" horizontalDpi="300" verticalDpi="3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X33"/>
  <sheetViews>
    <sheetView zoomScale="70" zoomScaleNormal="70" zoomScalePageLayoutView="0" workbookViewId="0" topLeftCell="A1">
      <selection activeCell="X7" sqref="X7"/>
    </sheetView>
  </sheetViews>
  <sheetFormatPr defaultColWidth="9.00390625" defaultRowHeight="12.75"/>
  <cols>
    <col min="1" max="1" width="21.75390625" style="0" customWidth="1"/>
    <col min="2" max="2" width="28.375" style="0" customWidth="1"/>
    <col min="3" max="3" width="16.625" style="0" customWidth="1"/>
    <col min="4" max="4" width="13.125" style="0" customWidth="1"/>
    <col min="5" max="5" width="13.25390625" style="0" customWidth="1"/>
    <col min="6" max="6" width="10.375" style="0" customWidth="1"/>
    <col min="7" max="7" width="10.625" style="0" customWidth="1"/>
    <col min="8" max="8" width="11.00390625" style="0" customWidth="1"/>
    <col min="9" max="9" width="12.125" style="0" customWidth="1"/>
    <col min="10" max="10" width="12.625" style="0" customWidth="1"/>
    <col min="11" max="11" width="10.75390625" style="0" customWidth="1"/>
    <col min="12" max="12" width="12.375" style="0" customWidth="1"/>
    <col min="13" max="13" width="8.625" style="0" customWidth="1"/>
    <col min="14" max="14" width="4.875" style="0" customWidth="1"/>
    <col min="15" max="15" width="4.00390625" style="0" customWidth="1"/>
    <col min="16" max="16" width="4.25390625" style="0" customWidth="1"/>
    <col min="17" max="17" width="14.125" style="0" customWidth="1"/>
    <col min="18" max="18" width="9.875" style="0" customWidth="1"/>
    <col min="19" max="19" width="18.00390625" style="0" customWidth="1"/>
    <col min="20" max="21" width="15.125" style="21" customWidth="1"/>
    <col min="22" max="22" width="9.25390625" style="0" customWidth="1"/>
    <col min="23" max="23" width="16.375" style="0" customWidth="1"/>
    <col min="24" max="24" width="14.375" style="0" customWidth="1"/>
    <col min="25" max="25" width="12.875" style="0" bestFit="1" customWidth="1"/>
  </cols>
  <sheetData>
    <row r="1" spans="14:22" ht="19.5" thickBot="1">
      <c r="N1" s="306"/>
      <c r="O1" s="306"/>
      <c r="S1" s="73" t="s">
        <v>103</v>
      </c>
      <c r="T1" s="74"/>
      <c r="U1" s="74"/>
      <c r="V1" s="75"/>
    </row>
    <row r="2" spans="1:23" ht="27.75" customHeight="1" thickBot="1" thickTop="1">
      <c r="A2" s="318" t="s">
        <v>0</v>
      </c>
      <c r="B2" s="319"/>
      <c r="C2" s="296" t="str">
        <f>T2</f>
        <v>Kenan Hoca</v>
      </c>
      <c r="D2" s="297"/>
      <c r="E2" s="303" t="s">
        <v>20</v>
      </c>
      <c r="F2" s="303"/>
      <c r="G2" s="303"/>
      <c r="H2" s="303"/>
      <c r="I2" s="303"/>
      <c r="J2" s="287" t="s">
        <v>16</v>
      </c>
      <c r="K2" s="288"/>
      <c r="L2" s="288"/>
      <c r="M2" s="307" t="str">
        <f>T6</f>
        <v>Silvan</v>
      </c>
      <c r="N2" s="307"/>
      <c r="O2" s="307"/>
      <c r="P2" s="307"/>
      <c r="Q2" s="308"/>
      <c r="S2" s="85" t="s">
        <v>59</v>
      </c>
      <c r="T2" s="264" t="s">
        <v>157</v>
      </c>
      <c r="U2" s="265"/>
      <c r="V2" s="259"/>
      <c r="W2" s="260"/>
    </row>
    <row r="3" spans="1:23" ht="27.75" customHeight="1" thickBot="1">
      <c r="A3" s="320" t="s">
        <v>1</v>
      </c>
      <c r="B3" s="321"/>
      <c r="C3" s="298" t="str">
        <f>IF(T4&gt;0,T3,V3)</f>
        <v>Öğretmen</v>
      </c>
      <c r="D3" s="299"/>
      <c r="E3" s="304"/>
      <c r="F3" s="304"/>
      <c r="G3" s="304"/>
      <c r="H3" s="304"/>
      <c r="I3" s="304"/>
      <c r="J3" s="340" t="s">
        <v>17</v>
      </c>
      <c r="K3" s="341"/>
      <c r="L3" s="341"/>
      <c r="M3" s="342"/>
      <c r="N3" s="335">
        <f ca="1">TODAY()</f>
        <v>44809</v>
      </c>
      <c r="O3" s="336"/>
      <c r="P3" s="336"/>
      <c r="Q3" s="337"/>
      <c r="S3" s="86" t="s">
        <v>60</v>
      </c>
      <c r="T3" s="257" t="s">
        <v>82</v>
      </c>
      <c r="U3" s="258"/>
      <c r="V3" s="257" t="s">
        <v>83</v>
      </c>
      <c r="W3" s="258"/>
    </row>
    <row r="4" spans="1:23" ht="32.25" customHeight="1" thickBot="1">
      <c r="A4" s="322" t="s">
        <v>2</v>
      </c>
      <c r="B4" s="323"/>
      <c r="C4" s="47">
        <f>IF(T4&gt;0,T4,V4)</f>
        <v>1</v>
      </c>
      <c r="D4" s="49">
        <f>IF(U4&gt;0,U4,W4)</f>
        <v>4</v>
      </c>
      <c r="E4" s="304"/>
      <c r="F4" s="304"/>
      <c r="G4" s="304"/>
      <c r="H4" s="304"/>
      <c r="I4" s="304"/>
      <c r="J4" s="345" t="s">
        <v>18</v>
      </c>
      <c r="K4" s="346"/>
      <c r="L4" s="346"/>
      <c r="M4" s="289" t="s">
        <v>26</v>
      </c>
      <c r="N4" s="289"/>
      <c r="O4" s="289"/>
      <c r="P4" s="289"/>
      <c r="Q4" s="290"/>
      <c r="S4" s="87" t="s">
        <v>99</v>
      </c>
      <c r="T4" s="118">
        <v>1</v>
      </c>
      <c r="U4" s="119">
        <v>4</v>
      </c>
      <c r="V4" s="120"/>
      <c r="W4" s="121"/>
    </row>
    <row r="5" spans="1:23" ht="21" customHeight="1" thickBot="1">
      <c r="A5" s="324" t="s">
        <v>3</v>
      </c>
      <c r="B5" s="325"/>
      <c r="C5" s="300">
        <f>T5</f>
        <v>102</v>
      </c>
      <c r="D5" s="301"/>
      <c r="E5" s="305"/>
      <c r="F5" s="305"/>
      <c r="G5" s="305"/>
      <c r="H5" s="305"/>
      <c r="I5" s="305"/>
      <c r="J5" s="343" t="s">
        <v>19</v>
      </c>
      <c r="K5" s="344"/>
      <c r="L5" s="344"/>
      <c r="M5" s="291">
        <f>T10</f>
        <v>44896</v>
      </c>
      <c r="N5" s="292"/>
      <c r="O5" s="292"/>
      <c r="P5" s="292"/>
      <c r="Q5" s="293"/>
      <c r="S5" s="88" t="s">
        <v>62</v>
      </c>
      <c r="T5" s="331">
        <f>IF(T4=1,X8,IF(T4=2,X8,IF(T4=3,X8,IF(T4=4,X8,IF(V4=1,X8,IF(V4=2,X8,IF(V4=3,X8,IF(V4=4,X8,X9))))))))</f>
        <v>102</v>
      </c>
      <c r="U5" s="331"/>
      <c r="V5" s="32"/>
      <c r="W5" s="32"/>
    </row>
    <row r="6" spans="1:24" ht="24" customHeight="1" thickBot="1" thickTop="1">
      <c r="A6" s="326" t="s">
        <v>74</v>
      </c>
      <c r="B6" s="327"/>
      <c r="C6" s="312" t="s">
        <v>4</v>
      </c>
      <c r="D6" s="313"/>
      <c r="E6" s="302" t="s">
        <v>5</v>
      </c>
      <c r="F6" s="272" t="s">
        <v>6</v>
      </c>
      <c r="G6" s="272"/>
      <c r="H6" s="272"/>
      <c r="I6" s="302" t="s">
        <v>12</v>
      </c>
      <c r="J6" s="272" t="s">
        <v>9</v>
      </c>
      <c r="K6" s="272"/>
      <c r="L6" s="272"/>
      <c r="M6" s="246" t="s">
        <v>14</v>
      </c>
      <c r="N6" s="246"/>
      <c r="O6" s="246"/>
      <c r="P6" s="246"/>
      <c r="Q6" s="247"/>
      <c r="S6" s="89" t="s">
        <v>76</v>
      </c>
      <c r="T6" s="333" t="s">
        <v>158</v>
      </c>
      <c r="U6" s="334"/>
      <c r="V6" s="334"/>
      <c r="W6" s="252" t="s">
        <v>160</v>
      </c>
      <c r="X6" s="253"/>
    </row>
    <row r="7" spans="1:24" ht="34.5" customHeight="1" thickBot="1">
      <c r="A7" s="328"/>
      <c r="B7" s="327"/>
      <c r="C7" s="312"/>
      <c r="D7" s="313"/>
      <c r="E7" s="273"/>
      <c r="F7" s="273" t="s">
        <v>7</v>
      </c>
      <c r="G7" s="273" t="s">
        <v>8</v>
      </c>
      <c r="H7" s="273" t="s">
        <v>97</v>
      </c>
      <c r="I7" s="273"/>
      <c r="J7" s="53" t="s">
        <v>10</v>
      </c>
      <c r="K7" s="273" t="s">
        <v>11</v>
      </c>
      <c r="L7" s="273"/>
      <c r="M7" s="248"/>
      <c r="N7" s="248"/>
      <c r="O7" s="248"/>
      <c r="P7" s="248"/>
      <c r="Q7" s="249"/>
      <c r="S7" s="90" t="s">
        <v>86</v>
      </c>
      <c r="T7" s="262" t="s">
        <v>159</v>
      </c>
      <c r="U7" s="263"/>
      <c r="V7" s="263"/>
      <c r="W7" s="67" t="s">
        <v>88</v>
      </c>
      <c r="X7" s="70">
        <f>Gündelik!B12</f>
        <v>115</v>
      </c>
    </row>
    <row r="8" spans="1:24" ht="27.75" customHeight="1" thickBot="1">
      <c r="A8" s="329"/>
      <c r="B8" s="330"/>
      <c r="C8" s="314"/>
      <c r="D8" s="315"/>
      <c r="E8" s="273"/>
      <c r="F8" s="273"/>
      <c r="G8" s="273"/>
      <c r="H8" s="273"/>
      <c r="I8" s="273"/>
      <c r="J8" s="53" t="s">
        <v>50</v>
      </c>
      <c r="K8" s="53" t="s">
        <v>25</v>
      </c>
      <c r="L8" s="53" t="s">
        <v>13</v>
      </c>
      <c r="M8" s="338" t="s">
        <v>15</v>
      </c>
      <c r="N8" s="338"/>
      <c r="O8" s="338"/>
      <c r="P8" s="338"/>
      <c r="Q8" s="339"/>
      <c r="R8" s="139"/>
      <c r="S8" s="91" t="s">
        <v>87</v>
      </c>
      <c r="T8" s="266">
        <v>32</v>
      </c>
      <c r="U8" s="267"/>
      <c r="V8" s="268"/>
      <c r="W8" s="67" t="s">
        <v>89</v>
      </c>
      <c r="X8" s="70">
        <f>Gündelik!B13</f>
        <v>102</v>
      </c>
    </row>
    <row r="9" spans="1:24" ht="27.75" customHeight="1" thickBot="1">
      <c r="A9" s="133" t="str">
        <f>T6</f>
        <v>Silvan</v>
      </c>
      <c r="B9" s="133" t="str">
        <f>T7</f>
        <v>Diyarbakır</v>
      </c>
      <c r="C9" s="316" t="str">
        <f>C2</f>
        <v>Kenan Hoca</v>
      </c>
      <c r="D9" s="317"/>
      <c r="E9" s="29" t="s">
        <v>24</v>
      </c>
      <c r="F9" s="29">
        <v>1</v>
      </c>
      <c r="G9" s="27">
        <f>C5</f>
        <v>102</v>
      </c>
      <c r="H9" s="27">
        <f>G9</f>
        <v>102</v>
      </c>
      <c r="I9" s="27">
        <f>T8</f>
        <v>32</v>
      </c>
      <c r="J9" s="27">
        <f>ROUND(H9*20,2)</f>
        <v>2040</v>
      </c>
      <c r="K9" s="28">
        <f>T9</f>
        <v>82</v>
      </c>
      <c r="L9" s="27">
        <f>IF(T12="EVET",ROUND(((G9*2.5)/100)*K9,2),ROUND(((G9*5)/100)*K9,2))</f>
        <v>418.2</v>
      </c>
      <c r="M9" s="250">
        <f aca="true" t="shared" si="0" ref="M9:M14">H9+I9+J9+L9</f>
        <v>2592.2</v>
      </c>
      <c r="N9" s="250"/>
      <c r="O9" s="250"/>
      <c r="P9" s="250"/>
      <c r="Q9" s="251"/>
      <c r="R9" s="140"/>
      <c r="S9" s="91" t="s">
        <v>85</v>
      </c>
      <c r="T9" s="332">
        <v>82</v>
      </c>
      <c r="U9" s="332"/>
      <c r="V9" s="332"/>
      <c r="W9" s="67" t="s">
        <v>90</v>
      </c>
      <c r="X9" s="70">
        <f>Gündelik!B14</f>
        <v>100</v>
      </c>
    </row>
    <row r="10" spans="1:24" ht="23.25" customHeight="1" thickBot="1">
      <c r="A10" s="134"/>
      <c r="B10" s="135"/>
      <c r="C10" s="278" t="str">
        <f>U14</f>
        <v>AYŞE FATMA</v>
      </c>
      <c r="D10" s="279"/>
      <c r="E10" s="4" t="s">
        <v>67</v>
      </c>
      <c r="F10" s="4"/>
      <c r="G10" s="7">
        <f aca="true" t="shared" si="1" ref="G10:G15">IF(T14="evet",$G$9,"")</f>
        <v>102</v>
      </c>
      <c r="H10" s="27">
        <f>IF(T14="EVET",H9,0)</f>
        <v>102</v>
      </c>
      <c r="I10" s="27">
        <f>IF(T14="EVET",I9,0)</f>
        <v>32</v>
      </c>
      <c r="J10" s="27">
        <f>IF(T14="EVET",$J$9/2,0)</f>
        <v>1020</v>
      </c>
      <c r="K10" s="27"/>
      <c r="L10" s="27"/>
      <c r="M10" s="250">
        <f t="shared" si="0"/>
        <v>1154</v>
      </c>
      <c r="N10" s="250"/>
      <c r="O10" s="250"/>
      <c r="P10" s="250"/>
      <c r="Q10" s="251"/>
      <c r="R10" s="140"/>
      <c r="S10" s="89" t="s">
        <v>75</v>
      </c>
      <c r="T10" s="269">
        <v>44896</v>
      </c>
      <c r="U10" s="269"/>
      <c r="V10" s="269"/>
      <c r="W10" s="67"/>
      <c r="X10" s="69"/>
    </row>
    <row r="11" spans="1:18" ht="23.25" customHeight="1">
      <c r="A11" s="136"/>
      <c r="B11" s="17"/>
      <c r="C11" s="278" t="str">
        <f>U15</f>
        <v>ALİ VELİ</v>
      </c>
      <c r="D11" s="279"/>
      <c r="E11" s="4" t="str">
        <f>S15</f>
        <v>ÇOCUK 1</v>
      </c>
      <c r="F11" s="4"/>
      <c r="G11" s="7">
        <f t="shared" si="1"/>
        <v>102</v>
      </c>
      <c r="H11" s="27">
        <f>IF(T15="EVET",H9,0)</f>
        <v>102</v>
      </c>
      <c r="I11" s="27">
        <f>IF(T15="EVET",I9,0)</f>
        <v>32</v>
      </c>
      <c r="J11" s="27">
        <f>IF(T15="EVET",$J$9/2,0)</f>
        <v>1020</v>
      </c>
      <c r="K11" s="27"/>
      <c r="L11" s="27"/>
      <c r="M11" s="250">
        <f t="shared" si="0"/>
        <v>1154</v>
      </c>
      <c r="N11" s="250"/>
      <c r="O11" s="250"/>
      <c r="P11" s="250"/>
      <c r="Q11" s="251"/>
      <c r="R11" s="140"/>
    </row>
    <row r="12" spans="1:21" ht="23.25" customHeight="1">
      <c r="A12" s="137"/>
      <c r="B12" s="138"/>
      <c r="C12" s="278">
        <f>U16</f>
        <v>0</v>
      </c>
      <c r="D12" s="279"/>
      <c r="E12" s="4" t="str">
        <f>S16</f>
        <v>ÇOCUK 2</v>
      </c>
      <c r="F12" s="4"/>
      <c r="G12" s="7">
        <f t="shared" si="1"/>
      </c>
      <c r="H12" s="27">
        <f>IF(T16="EVET",H9,0)</f>
        <v>0</v>
      </c>
      <c r="I12" s="27">
        <f>IF(T16="EVET",I9,0)</f>
        <v>0</v>
      </c>
      <c r="J12" s="27">
        <f>IF(T16="EVET",$J$9/2,0)</f>
        <v>0</v>
      </c>
      <c r="K12" s="27"/>
      <c r="L12" s="27"/>
      <c r="M12" s="250">
        <f t="shared" si="0"/>
        <v>0</v>
      </c>
      <c r="N12" s="250"/>
      <c r="O12" s="250"/>
      <c r="P12" s="250"/>
      <c r="Q12" s="251"/>
      <c r="R12" s="140"/>
      <c r="S12" s="255" t="s">
        <v>162</v>
      </c>
      <c r="T12" s="256"/>
      <c r="U12"/>
    </row>
    <row r="13" spans="1:22" ht="23.25" customHeight="1">
      <c r="A13" s="137"/>
      <c r="B13" s="138"/>
      <c r="C13" s="278">
        <f>U17</f>
        <v>0</v>
      </c>
      <c r="D13" s="279"/>
      <c r="E13" s="4" t="str">
        <f>S17</f>
        <v>ÇOCUK 3 </v>
      </c>
      <c r="F13" s="4"/>
      <c r="G13" s="7">
        <f t="shared" si="1"/>
      </c>
      <c r="H13" s="27">
        <f>IF(T17="EVET",H12,0)</f>
        <v>0</v>
      </c>
      <c r="I13" s="27">
        <f>IF(T17="EVET",I12,0)</f>
        <v>0</v>
      </c>
      <c r="J13" s="27">
        <f>IF(T17="EVET",$J$9/2,0)</f>
        <v>0</v>
      </c>
      <c r="K13" s="27"/>
      <c r="L13" s="27"/>
      <c r="M13" s="250">
        <f t="shared" si="0"/>
        <v>0</v>
      </c>
      <c r="N13" s="250"/>
      <c r="O13" s="250"/>
      <c r="P13" s="250"/>
      <c r="Q13" s="251"/>
      <c r="R13" s="140"/>
      <c r="S13" s="254" t="s">
        <v>107</v>
      </c>
      <c r="T13" s="254"/>
      <c r="U13" s="261" t="s">
        <v>59</v>
      </c>
      <c r="V13" s="261"/>
    </row>
    <row r="14" spans="1:23" ht="23.25" customHeight="1">
      <c r="A14" s="137"/>
      <c r="B14" s="138"/>
      <c r="C14" s="278"/>
      <c r="D14" s="279"/>
      <c r="E14" s="4" t="str">
        <f>S18</f>
        <v>ÇOCUK 4</v>
      </c>
      <c r="F14" s="1"/>
      <c r="G14" s="7">
        <f t="shared" si="1"/>
      </c>
      <c r="H14" s="27">
        <f>IF(T18="EVET",H13,0)</f>
        <v>0</v>
      </c>
      <c r="I14" s="27">
        <f>IF(T18="EVET",I13,0)</f>
        <v>0</v>
      </c>
      <c r="J14" s="27">
        <f>IF(W22&lt;70,IF(T18="EVET",$J$9/2,0),0)</f>
        <v>0</v>
      </c>
      <c r="K14" s="27"/>
      <c r="L14" s="27"/>
      <c r="M14" s="250">
        <f t="shared" si="0"/>
        <v>0</v>
      </c>
      <c r="N14" s="250"/>
      <c r="O14" s="250"/>
      <c r="P14" s="250"/>
      <c r="Q14" s="251"/>
      <c r="R14" s="140"/>
      <c r="S14" s="33" t="s">
        <v>84</v>
      </c>
      <c r="T14" s="132" t="s">
        <v>161</v>
      </c>
      <c r="U14" s="245" t="s">
        <v>163</v>
      </c>
      <c r="V14" s="245"/>
      <c r="W14">
        <f>IF(T14="EVET",10,0)</f>
        <v>10</v>
      </c>
    </row>
    <row r="15" spans="1:23" ht="23.25" customHeight="1">
      <c r="A15" s="2"/>
      <c r="B15" s="34"/>
      <c r="C15" s="276"/>
      <c r="D15" s="277"/>
      <c r="E15" s="4" t="str">
        <f>S19</f>
        <v>ÇOCUK 5</v>
      </c>
      <c r="F15" s="1"/>
      <c r="G15" s="7">
        <f t="shared" si="1"/>
      </c>
      <c r="H15" s="27">
        <f>IF(T19="EVET",H14,0)</f>
        <v>0</v>
      </c>
      <c r="I15" s="27">
        <f>IF(T19="EVET",I14,0)</f>
        <v>0</v>
      </c>
      <c r="J15" s="27">
        <f>IF(W22&lt;70,IF(T19="EVET",$J$9/2,0),0)</f>
        <v>0</v>
      </c>
      <c r="K15" s="27"/>
      <c r="L15" s="27"/>
      <c r="M15" s="284">
        <f>H15+I15+J15+L15</f>
        <v>0</v>
      </c>
      <c r="N15" s="285"/>
      <c r="O15" s="285"/>
      <c r="P15" s="285"/>
      <c r="Q15" s="286"/>
      <c r="R15" s="140"/>
      <c r="S15" s="33" t="s">
        <v>63</v>
      </c>
      <c r="T15" s="132" t="s">
        <v>108</v>
      </c>
      <c r="U15" s="245" t="s">
        <v>109</v>
      </c>
      <c r="V15" s="245"/>
      <c r="W15">
        <f aca="true" t="shared" si="2" ref="W15:W21">IF(T15="EVET",10,0)</f>
        <v>10</v>
      </c>
    </row>
    <row r="16" spans="1:23" ht="19.5" customHeight="1" thickBot="1">
      <c r="A16" s="309" t="s">
        <v>21</v>
      </c>
      <c r="B16" s="310"/>
      <c r="C16" s="310"/>
      <c r="D16" s="310"/>
      <c r="E16" s="311"/>
      <c r="F16" s="3"/>
      <c r="G16" s="5">
        <f>SUM(G9:G15)</f>
        <v>306</v>
      </c>
      <c r="H16" s="5">
        <f>SUM(H9:H15)</f>
        <v>306</v>
      </c>
      <c r="I16" s="5">
        <f>SUM(I9:I15)</f>
        <v>96</v>
      </c>
      <c r="J16" s="5">
        <f>SUM(J9:J15)</f>
        <v>4080</v>
      </c>
      <c r="K16" s="6">
        <f>+K9</f>
        <v>82</v>
      </c>
      <c r="L16" s="5">
        <f>+L9</f>
        <v>418.2</v>
      </c>
      <c r="M16" s="281">
        <f>SUM(M9:M15)</f>
        <v>4900.2</v>
      </c>
      <c r="N16" s="281"/>
      <c r="O16" s="281"/>
      <c r="P16" s="281"/>
      <c r="Q16" s="282"/>
      <c r="R16" s="140"/>
      <c r="S16" s="33" t="s">
        <v>64</v>
      </c>
      <c r="T16" s="132"/>
      <c r="U16" s="245"/>
      <c r="V16" s="245"/>
      <c r="W16">
        <f t="shared" si="2"/>
        <v>0</v>
      </c>
    </row>
    <row r="17" spans="19:23" ht="19.5" customHeight="1" thickTop="1">
      <c r="S17" s="33" t="s">
        <v>98</v>
      </c>
      <c r="T17" s="132"/>
      <c r="U17" s="245"/>
      <c r="V17" s="245"/>
      <c r="W17">
        <f t="shared" si="2"/>
        <v>0</v>
      </c>
    </row>
    <row r="18" spans="1:23" ht="19.5" customHeight="1">
      <c r="A18" s="40"/>
      <c r="B18" s="41" t="str">
        <f>A9</f>
        <v>Silvan</v>
      </c>
      <c r="C18" s="42" t="s">
        <v>68</v>
      </c>
      <c r="D18" s="275" t="str">
        <f>B9</f>
        <v>Diyarbakır</v>
      </c>
      <c r="E18" s="275"/>
      <c r="F18" s="275"/>
      <c r="G18" s="275"/>
      <c r="H18" s="44" t="s">
        <v>69</v>
      </c>
      <c r="J18" s="52" t="str">
        <f>C2</f>
        <v>Kenan Hoca</v>
      </c>
      <c r="L18" s="52"/>
      <c r="N18" s="283"/>
      <c r="O18" s="283"/>
      <c r="P18" s="283"/>
      <c r="S18" s="33" t="s">
        <v>65</v>
      </c>
      <c r="T18" s="132"/>
      <c r="U18" s="245"/>
      <c r="V18" s="245"/>
      <c r="W18">
        <f t="shared" si="2"/>
        <v>0</v>
      </c>
    </row>
    <row r="19" spans="1:23" ht="19.5" customHeight="1">
      <c r="A19" s="40"/>
      <c r="B19" s="40"/>
      <c r="C19" s="40"/>
      <c r="D19" s="40"/>
      <c r="E19" s="40"/>
      <c r="F19" s="40"/>
      <c r="G19" s="40"/>
      <c r="H19" s="40"/>
      <c r="I19" s="45"/>
      <c r="J19" s="45"/>
      <c r="K19" s="45"/>
      <c r="L19" s="45"/>
      <c r="M19" s="25"/>
      <c r="N19" s="25"/>
      <c r="O19" s="25"/>
      <c r="P19" s="25"/>
      <c r="Q19" s="25"/>
      <c r="S19" s="33" t="s">
        <v>66</v>
      </c>
      <c r="T19" s="132"/>
      <c r="U19" s="245"/>
      <c r="V19" s="245"/>
      <c r="W19">
        <f t="shared" si="2"/>
        <v>0</v>
      </c>
    </row>
    <row r="20" spans="1:23" ht="21.75" customHeight="1">
      <c r="A20" s="274" t="s">
        <v>70</v>
      </c>
      <c r="B20" s="274"/>
      <c r="C20" s="274"/>
      <c r="D20" s="294">
        <f>M16</f>
        <v>4900.2</v>
      </c>
      <c r="E20" s="295"/>
      <c r="F20" s="295"/>
      <c r="G20" s="50" t="s">
        <v>71</v>
      </c>
      <c r="H20" s="274" t="s">
        <v>72</v>
      </c>
      <c r="I20" s="274"/>
      <c r="J20" s="51" t="s">
        <v>73</v>
      </c>
      <c r="K20" s="43"/>
      <c r="L20" s="46"/>
      <c r="M20" s="25"/>
      <c r="N20" s="25"/>
      <c r="O20" s="25"/>
      <c r="P20" s="25"/>
      <c r="Q20" s="25"/>
      <c r="T20"/>
      <c r="U20"/>
      <c r="W20">
        <f t="shared" si="2"/>
        <v>0</v>
      </c>
    </row>
    <row r="21" spans="11:23" ht="21.75" customHeight="1">
      <c r="K21" s="39"/>
      <c r="L21" s="25"/>
      <c r="M21" s="25"/>
      <c r="N21" s="25"/>
      <c r="O21" s="25"/>
      <c r="P21" s="25"/>
      <c r="Q21" s="25"/>
      <c r="T21"/>
      <c r="U21"/>
      <c r="W21">
        <f t="shared" si="2"/>
        <v>0</v>
      </c>
    </row>
    <row r="22" spans="5:23" ht="27" customHeight="1">
      <c r="E22" s="54">
        <f ca="1">TODAY()</f>
        <v>44809</v>
      </c>
      <c r="L22" s="36"/>
      <c r="M22" s="36"/>
      <c r="Q22" s="36"/>
      <c r="W22">
        <f>SUM(W14:W21)+20</f>
        <v>40</v>
      </c>
    </row>
    <row r="23" spans="5:19" ht="34.5" customHeight="1">
      <c r="E23" s="26" t="s">
        <v>46</v>
      </c>
      <c r="L23" s="36"/>
      <c r="Q23" s="36"/>
      <c r="S23" s="31"/>
    </row>
    <row r="24" spans="5:18" ht="21.75" customHeight="1">
      <c r="E24" s="21"/>
      <c r="G24" s="270"/>
      <c r="H24" s="270"/>
      <c r="I24" s="271"/>
      <c r="J24" s="271"/>
      <c r="K24" s="271"/>
      <c r="L24" s="25"/>
      <c r="Q24" s="25"/>
      <c r="R24" s="25"/>
    </row>
    <row r="25" spans="5:20" ht="18.75" customHeight="1">
      <c r="E25" s="48"/>
      <c r="G25" s="37"/>
      <c r="H25" s="37"/>
      <c r="I25" s="38"/>
      <c r="J25" s="38"/>
      <c r="K25" s="38"/>
      <c r="L25" s="25"/>
      <c r="M25" s="280" t="str">
        <f>T2</f>
        <v>Kenan Hoca</v>
      </c>
      <c r="N25" s="280"/>
      <c r="O25" s="280"/>
      <c r="P25" s="280"/>
      <c r="Q25" s="35"/>
      <c r="R25" s="35"/>
      <c r="S25" s="25"/>
      <c r="T25" s="25"/>
    </row>
    <row r="26" spans="5:20" ht="20.25" customHeight="1">
      <c r="E26" s="95"/>
      <c r="G26" s="270"/>
      <c r="H26" s="270"/>
      <c r="I26" s="271"/>
      <c r="J26" s="271"/>
      <c r="K26" s="271"/>
      <c r="L26" s="25"/>
      <c r="M26" s="280" t="str">
        <f>C3</f>
        <v>Öğretmen</v>
      </c>
      <c r="N26" s="280"/>
      <c r="O26" s="280"/>
      <c r="P26" s="280"/>
      <c r="Q26" s="25"/>
      <c r="S26" s="35"/>
      <c r="T26" s="35"/>
    </row>
    <row r="27" ht="36.75" customHeight="1">
      <c r="E27" s="95" t="s">
        <v>106</v>
      </c>
    </row>
    <row r="28" spans="1:5" ht="12.75">
      <c r="A28" s="92" t="s">
        <v>57</v>
      </c>
      <c r="B28" s="92"/>
      <c r="E28" s="48"/>
    </row>
    <row r="29" spans="1:2" ht="12.75">
      <c r="A29" s="93"/>
      <c r="B29" s="93"/>
    </row>
    <row r="30" spans="1:2" ht="12.75">
      <c r="A30" s="94" t="s">
        <v>54</v>
      </c>
      <c r="B30" s="94"/>
    </row>
    <row r="31" spans="1:2" ht="12.75">
      <c r="A31" s="94" t="s">
        <v>55</v>
      </c>
      <c r="B31" s="94"/>
    </row>
    <row r="32" spans="1:2" ht="12.75">
      <c r="A32" s="94" t="s">
        <v>56</v>
      </c>
      <c r="B32" s="94"/>
    </row>
    <row r="33" spans="1:2" ht="12.75">
      <c r="A33" s="94" t="s">
        <v>58</v>
      </c>
      <c r="B33" s="94"/>
    </row>
  </sheetData>
  <sheetProtection/>
  <mergeCells count="76">
    <mergeCell ref="A5:B5"/>
    <mergeCell ref="A6:B8"/>
    <mergeCell ref="T5:U5"/>
    <mergeCell ref="T9:V9"/>
    <mergeCell ref="T6:V6"/>
    <mergeCell ref="N3:Q3"/>
    <mergeCell ref="M8:Q8"/>
    <mergeCell ref="J3:M3"/>
    <mergeCell ref="J5:L5"/>
    <mergeCell ref="J4:L4"/>
    <mergeCell ref="N1:O1"/>
    <mergeCell ref="M2:Q2"/>
    <mergeCell ref="A16:E16"/>
    <mergeCell ref="C6:D8"/>
    <mergeCell ref="H7:H8"/>
    <mergeCell ref="C12:D12"/>
    <mergeCell ref="C9:D9"/>
    <mergeCell ref="A2:B2"/>
    <mergeCell ref="A3:B3"/>
    <mergeCell ref="A4:B4"/>
    <mergeCell ref="C2:D2"/>
    <mergeCell ref="C3:D3"/>
    <mergeCell ref="C5:D5"/>
    <mergeCell ref="E6:E8"/>
    <mergeCell ref="E2:I5"/>
    <mergeCell ref="F7:F8"/>
    <mergeCell ref="I6:I8"/>
    <mergeCell ref="C14:D14"/>
    <mergeCell ref="J2:L2"/>
    <mergeCell ref="M4:Q4"/>
    <mergeCell ref="M5:Q5"/>
    <mergeCell ref="M26:P26"/>
    <mergeCell ref="A20:C20"/>
    <mergeCell ref="D20:F20"/>
    <mergeCell ref="G7:G8"/>
    <mergeCell ref="C13:D13"/>
    <mergeCell ref="C10:D10"/>
    <mergeCell ref="M25:P25"/>
    <mergeCell ref="G24:H24"/>
    <mergeCell ref="M16:Q16"/>
    <mergeCell ref="N18:P18"/>
    <mergeCell ref="M13:Q13"/>
    <mergeCell ref="M9:Q9"/>
    <mergeCell ref="M10:Q10"/>
    <mergeCell ref="M14:Q14"/>
    <mergeCell ref="M15:Q15"/>
    <mergeCell ref="M12:Q12"/>
    <mergeCell ref="G26:H26"/>
    <mergeCell ref="I24:K24"/>
    <mergeCell ref="F6:H6"/>
    <mergeCell ref="J6:L6"/>
    <mergeCell ref="K7:L7"/>
    <mergeCell ref="H20:I20"/>
    <mergeCell ref="D18:G18"/>
    <mergeCell ref="I26:K26"/>
    <mergeCell ref="C15:D15"/>
    <mergeCell ref="C11:D11"/>
    <mergeCell ref="U19:V19"/>
    <mergeCell ref="T3:U3"/>
    <mergeCell ref="V2:W2"/>
    <mergeCell ref="V3:W3"/>
    <mergeCell ref="U13:V13"/>
    <mergeCell ref="U14:V14"/>
    <mergeCell ref="T7:V7"/>
    <mergeCell ref="T2:U2"/>
    <mergeCell ref="T8:V8"/>
    <mergeCell ref="T10:V10"/>
    <mergeCell ref="U17:V17"/>
    <mergeCell ref="U18:V18"/>
    <mergeCell ref="M6:Q7"/>
    <mergeCell ref="M11:Q11"/>
    <mergeCell ref="W6:X6"/>
    <mergeCell ref="S13:T13"/>
    <mergeCell ref="U15:V15"/>
    <mergeCell ref="U16:V16"/>
    <mergeCell ref="S12:T12"/>
  </mergeCells>
  <conditionalFormatting sqref="M15:Q15 H10:L15">
    <cfRule type="cellIs" priority="8" dxfId="5" operator="equal" stopIfTrue="1">
      <formula>0</formula>
    </cfRule>
  </conditionalFormatting>
  <conditionalFormatting sqref="E10">
    <cfRule type="expression" priority="4" dxfId="5" stopIfTrue="1">
      <formula>$M10&lt;1</formula>
    </cfRule>
  </conditionalFormatting>
  <conditionalFormatting sqref="E11:E15">
    <cfRule type="expression" priority="3" dxfId="5" stopIfTrue="1">
      <formula>$M11&lt;1</formula>
    </cfRule>
  </conditionalFormatting>
  <conditionalFormatting sqref="C11:C15">
    <cfRule type="expression" priority="2" dxfId="5" stopIfTrue="1">
      <formula>$M11&lt;1</formula>
    </cfRule>
  </conditionalFormatting>
  <conditionalFormatting sqref="C10">
    <cfRule type="expression" priority="1" dxfId="5" stopIfTrue="1">
      <formula>$M10&lt;1</formula>
    </cfRule>
  </conditionalFormatting>
  <printOptions/>
  <pageMargins left="0.26" right="0.17" top="0.38" bottom="0.14" header="0.26" footer="0.3"/>
  <pageSetup fitToHeight="1" fitToWidth="1" horizontalDpi="300" verticalDpi="3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19" sqref="B19"/>
    </sheetView>
  </sheetViews>
  <sheetFormatPr defaultColWidth="9.125" defaultRowHeight="12.75"/>
  <cols>
    <col min="1" max="1" width="86.75390625" style="0" customWidth="1"/>
    <col min="5" max="5" width="8.625" style="0" customWidth="1"/>
  </cols>
  <sheetData>
    <row r="1" ht="20.25">
      <c r="A1" s="141" t="s">
        <v>164</v>
      </c>
    </row>
    <row r="2" ht="15.75">
      <c r="A2" s="142" t="s">
        <v>110</v>
      </c>
    </row>
    <row r="3" ht="15.75">
      <c r="A3" s="142" t="s">
        <v>111</v>
      </c>
    </row>
    <row r="4" spans="1:2" ht="15.75">
      <c r="A4" s="142" t="s">
        <v>165</v>
      </c>
      <c r="B4" s="144">
        <f>Gündelik!B10</f>
        <v>129</v>
      </c>
    </row>
    <row r="5" spans="1:2" ht="15.75">
      <c r="A5" s="142" t="s">
        <v>166</v>
      </c>
      <c r="B5" s="144">
        <f>Gündelik!B11</f>
        <v>121</v>
      </c>
    </row>
    <row r="6" spans="1:2" ht="15.75">
      <c r="A6" s="142" t="s">
        <v>167</v>
      </c>
      <c r="B6" s="144">
        <f>Gündelik!B12</f>
        <v>115</v>
      </c>
    </row>
    <row r="7" spans="1:2" ht="15.75">
      <c r="A7" s="143" t="s">
        <v>168</v>
      </c>
      <c r="B7" s="144">
        <f>Gündelik!B13</f>
        <v>102</v>
      </c>
    </row>
    <row r="8" spans="1:2" ht="15.75">
      <c r="A8" s="143" t="s">
        <v>156</v>
      </c>
      <c r="B8" s="144">
        <f>Gündelik!B14</f>
        <v>100</v>
      </c>
    </row>
    <row r="9" ht="31.5">
      <c r="A9" s="142" t="s">
        <v>112</v>
      </c>
    </row>
    <row r="10" ht="15.75">
      <c r="A10" s="143" t="s">
        <v>113</v>
      </c>
    </row>
    <row r="11" ht="21" thickBot="1">
      <c r="A11" s="141" t="s">
        <v>114</v>
      </c>
    </row>
    <row r="12" spans="1:5" ht="16.5" thickTop="1">
      <c r="A12" s="151" t="s">
        <v>115</v>
      </c>
      <c r="B12" s="152"/>
      <c r="C12" s="152"/>
      <c r="D12" s="152"/>
      <c r="E12" s="153"/>
    </row>
    <row r="13" spans="1:5" ht="15.75">
      <c r="A13" s="154" t="s">
        <v>169</v>
      </c>
      <c r="B13" s="1"/>
      <c r="C13" s="1"/>
      <c r="D13" s="1"/>
      <c r="E13" s="155"/>
    </row>
    <row r="14" spans="1:5" ht="15.75">
      <c r="A14" s="156" t="s">
        <v>170</v>
      </c>
      <c r="B14" s="1">
        <v>100</v>
      </c>
      <c r="C14" s="1">
        <v>1.5</v>
      </c>
      <c r="D14" s="1">
        <v>10</v>
      </c>
      <c r="E14" s="148">
        <f>B14*C14*D14</f>
        <v>1500</v>
      </c>
    </row>
    <row r="15" spans="1:5" ht="15.75">
      <c r="A15" s="156" t="s">
        <v>174</v>
      </c>
      <c r="B15" s="1">
        <f>B14</f>
        <v>100</v>
      </c>
      <c r="C15" s="1">
        <v>0.5</v>
      </c>
      <c r="D15" s="1">
        <v>80</v>
      </c>
      <c r="E15" s="148">
        <f>B15*C15*D15</f>
        <v>4000</v>
      </c>
    </row>
    <row r="16" spans="1:5" ht="15.75">
      <c r="A16" s="156" t="s">
        <v>175</v>
      </c>
      <c r="B16" s="1">
        <f>B14</f>
        <v>100</v>
      </c>
      <c r="C16" s="1">
        <v>0.4</v>
      </c>
      <c r="D16" s="1">
        <v>90</v>
      </c>
      <c r="E16" s="148">
        <f>B16*C16*D16</f>
        <v>3600</v>
      </c>
    </row>
    <row r="17" spans="1:5" ht="16.5" thickBot="1">
      <c r="A17" s="157" t="s">
        <v>171</v>
      </c>
      <c r="B17" s="158"/>
      <c r="C17" s="158"/>
      <c r="D17" s="158"/>
      <c r="E17" s="150">
        <f>SUM(E14:E16)</f>
        <v>9100</v>
      </c>
    </row>
    <row r="18" ht="21" thickTop="1">
      <c r="A18" s="141"/>
    </row>
    <row r="19" ht="15.75">
      <c r="A19" s="142"/>
    </row>
    <row r="20" ht="15.75">
      <c r="A20" s="143"/>
    </row>
    <row r="21" ht="15.75">
      <c r="A21" s="142"/>
    </row>
    <row r="22" ht="15.75">
      <c r="A22" s="142"/>
    </row>
    <row r="23" ht="15.75">
      <c r="A23" s="142"/>
    </row>
    <row r="24" ht="15.75">
      <c r="A24" s="142"/>
    </row>
    <row r="25" ht="20.25">
      <c r="A25" s="141"/>
    </row>
    <row r="26" ht="15.75">
      <c r="A26" s="142"/>
    </row>
    <row r="27" ht="15.75">
      <c r="A27" s="143"/>
    </row>
    <row r="28" ht="15.75">
      <c r="A28" s="142"/>
    </row>
    <row r="29" ht="15.75">
      <c r="A29" s="1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UNICEF</dc:creator>
  <cp:keywords/>
  <dc:description/>
  <cp:lastModifiedBy>kenan</cp:lastModifiedBy>
  <cp:lastPrinted>2022-05-09T12:00:16Z</cp:lastPrinted>
  <dcterms:created xsi:type="dcterms:W3CDTF">2000-09-06T12:35:05Z</dcterms:created>
  <dcterms:modified xsi:type="dcterms:W3CDTF">2022-09-05T18:58:15Z</dcterms:modified>
  <cp:category/>
  <cp:version/>
  <cp:contentType/>
  <cp:contentStatus/>
</cp:coreProperties>
</file>