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20490" windowHeight="7770" tabRatio="853" activeTab="1"/>
  </bookViews>
  <sheets>
    <sheet name="GÜNDÜZ" sheetId="12" r:id="rId1"/>
    <sheet name="GÜNDÜZ Y.LİSANS" sheetId="13" r:id="rId2"/>
    <sheet name="GÜNDÜZ DOKTORA" sheetId="14" r:id="rId3"/>
    <sheet name="GECE" sheetId="15" r:id="rId4"/>
    <sheet name="%25 ARTIRIMLI GÜNDÜZ" sheetId="16" r:id="rId5"/>
    <sheet name="%25 ARTIRIMLI GECE" sheetId="17" r:id="rId6"/>
    <sheet name="DYK HAFTA İÇİ" sheetId="18" r:id="rId7"/>
    <sheet name="DYK HAFTA SONU" sheetId="19" r:id="rId8"/>
  </sheets>
  <definedNames>
    <definedName name="_xlnm.Print_Area" localSheetId="5">'%25 ARTIRIMLI GECE'!$A$1:$N$54</definedName>
    <definedName name="_xlnm.Print_Area" localSheetId="4">'%25 ARTIRIMLI GÜNDÜZ'!$A$1:$N$54</definedName>
    <definedName name="_xlnm.Print_Area" localSheetId="6">'DYK HAFTA İÇİ'!$A$1:$N$54</definedName>
    <definedName name="_xlnm.Print_Area" localSheetId="7">'DYK HAFTA SONU'!$A$1:$N$54</definedName>
    <definedName name="_xlnm.Print_Area" localSheetId="3">GECE!$A$1:$N$54</definedName>
    <definedName name="_xlnm.Print_Area" localSheetId="0">GÜNDÜZ!$A$1:$N$54</definedName>
    <definedName name="_xlnm.Print_Area" localSheetId="2">'GÜNDÜZ DOKTORA'!$A$1:$N$54</definedName>
    <definedName name="_xlnm.Print_Area" localSheetId="1">'GÜNDÜZ Y.LİSANS'!$A$1:$N$54</definedName>
  </definedNames>
  <calcPr calcId="124519"/>
</workbook>
</file>

<file path=xl/calcChain.xml><?xml version="1.0" encoding="utf-8"?>
<calcChain xmlns="http://schemas.openxmlformats.org/spreadsheetml/2006/main">
  <c r="K44" i="19"/>
  <c r="D32"/>
  <c r="G32" s="1"/>
  <c r="D28"/>
  <c r="E27"/>
  <c r="D27"/>
  <c r="D24"/>
  <c r="E24" s="1"/>
  <c r="H18"/>
  <c r="H16"/>
  <c r="D34" s="1"/>
  <c r="C16"/>
  <c r="D29" s="1"/>
  <c r="H15"/>
  <c r="H17" s="1"/>
  <c r="C15"/>
  <c r="C18" s="1"/>
  <c r="G34" l="1"/>
  <c r="H34"/>
  <c r="I34" s="1"/>
  <c r="E34"/>
  <c r="E29"/>
  <c r="G29"/>
  <c r="H29" s="1"/>
  <c r="I29" s="1"/>
  <c r="D35"/>
  <c r="G24"/>
  <c r="H24" s="1"/>
  <c r="I24" s="1"/>
  <c r="D26"/>
  <c r="G28"/>
  <c r="H28" s="1"/>
  <c r="I28" s="1"/>
  <c r="D25"/>
  <c r="G27"/>
  <c r="H27" s="1"/>
  <c r="I27" s="1"/>
  <c r="E28"/>
  <c r="E32"/>
  <c r="H32" s="1"/>
  <c r="I32" s="1"/>
  <c r="D33"/>
  <c r="C17"/>
  <c r="D31"/>
  <c r="D30"/>
  <c r="H30" l="1"/>
  <c r="I30" s="1"/>
  <c r="E30"/>
  <c r="G30"/>
  <c r="E33"/>
  <c r="G33"/>
  <c r="H33" s="1"/>
  <c r="I33" s="1"/>
  <c r="E25"/>
  <c r="G25"/>
  <c r="H25"/>
  <c r="I25" s="1"/>
  <c r="H35"/>
  <c r="I35" s="1"/>
  <c r="G35"/>
  <c r="E35"/>
  <c r="H31"/>
  <c r="I31" s="1"/>
  <c r="G31"/>
  <c r="E31"/>
  <c r="E26"/>
  <c r="G26"/>
  <c r="H26" s="1"/>
  <c r="I26" s="1"/>
  <c r="I36" l="1"/>
  <c r="K44" i="18" l="1"/>
  <c r="D29"/>
  <c r="E29" s="1"/>
  <c r="D25"/>
  <c r="E25" s="1"/>
  <c r="H16"/>
  <c r="C16"/>
  <c r="H15"/>
  <c r="D34" s="1"/>
  <c r="C15"/>
  <c r="D26" s="1"/>
  <c r="E34" l="1"/>
  <c r="G34"/>
  <c r="H34" s="1"/>
  <c r="I34" s="1"/>
  <c r="E26"/>
  <c r="G26"/>
  <c r="H26" s="1"/>
  <c r="I26" s="1"/>
  <c r="H17"/>
  <c r="D33"/>
  <c r="C17"/>
  <c r="D24"/>
  <c r="D28"/>
  <c r="H29"/>
  <c r="I29" s="1"/>
  <c r="D32"/>
  <c r="H18"/>
  <c r="G25"/>
  <c r="H25" s="1"/>
  <c r="I25" s="1"/>
  <c r="D27"/>
  <c r="G29"/>
  <c r="D31"/>
  <c r="D35"/>
  <c r="C18"/>
  <c r="D30"/>
  <c r="H35" l="1"/>
  <c r="I35" s="1"/>
  <c r="E35"/>
  <c r="G35"/>
  <c r="G28"/>
  <c r="H28"/>
  <c r="I28" s="1"/>
  <c r="E28"/>
  <c r="E33"/>
  <c r="G33"/>
  <c r="H33"/>
  <c r="I33" s="1"/>
  <c r="E27"/>
  <c r="G27"/>
  <c r="H27" s="1"/>
  <c r="I27" s="1"/>
  <c r="E30"/>
  <c r="G30"/>
  <c r="H30" s="1"/>
  <c r="I30" s="1"/>
  <c r="G32"/>
  <c r="H32"/>
  <c r="I32" s="1"/>
  <c r="E32"/>
  <c r="G24"/>
  <c r="E24"/>
  <c r="H24" s="1"/>
  <c r="I24" s="1"/>
  <c r="E31"/>
  <c r="G31"/>
  <c r="H31" s="1"/>
  <c r="I31" s="1"/>
  <c r="I36" l="1"/>
  <c r="K44" i="17" l="1"/>
  <c r="D34"/>
  <c r="E34" s="1"/>
  <c r="D33"/>
  <c r="E33" s="1"/>
  <c r="G32"/>
  <c r="E32"/>
  <c r="D32"/>
  <c r="H32" s="1"/>
  <c r="I32" s="1"/>
  <c r="D30"/>
  <c r="E30" s="1"/>
  <c r="C18"/>
  <c r="H16"/>
  <c r="D35" s="1"/>
  <c r="C16"/>
  <c r="D26" s="1"/>
  <c r="H15"/>
  <c r="H18" s="1"/>
  <c r="C15"/>
  <c r="C17" s="1"/>
  <c r="H35" l="1"/>
  <c r="I35" s="1"/>
  <c r="E35"/>
  <c r="G35"/>
  <c r="E26"/>
  <c r="G26"/>
  <c r="H26" s="1"/>
  <c r="I26" s="1"/>
  <c r="H17"/>
  <c r="D25"/>
  <c r="D29"/>
  <c r="D24"/>
  <c r="D28"/>
  <c r="G30"/>
  <c r="H30" s="1"/>
  <c r="I30" s="1"/>
  <c r="G34"/>
  <c r="H34" s="1"/>
  <c r="I34" s="1"/>
  <c r="D27"/>
  <c r="D31"/>
  <c r="G33"/>
  <c r="H33" s="1"/>
  <c r="I33" s="1"/>
  <c r="H31" l="1"/>
  <c r="I31" s="1"/>
  <c r="E31"/>
  <c r="G31"/>
  <c r="E25"/>
  <c r="G25"/>
  <c r="H25" s="1"/>
  <c r="I25" s="1"/>
  <c r="E29"/>
  <c r="G29"/>
  <c r="H29" s="1"/>
  <c r="I29" s="1"/>
  <c r="G24"/>
  <c r="H24" s="1"/>
  <c r="I24" s="1"/>
  <c r="I36" s="1"/>
  <c r="E24"/>
  <c r="H27"/>
  <c r="I27" s="1"/>
  <c r="E27"/>
  <c r="G27"/>
  <c r="G28"/>
  <c r="H28" s="1"/>
  <c r="I28" s="1"/>
  <c r="E28"/>
  <c r="K44" i="16" l="1"/>
  <c r="D34"/>
  <c r="E34" s="1"/>
  <c r="D33"/>
  <c r="E33" s="1"/>
  <c r="G32"/>
  <c r="E32"/>
  <c r="D32"/>
  <c r="H32" s="1"/>
  <c r="I32" s="1"/>
  <c r="D30"/>
  <c r="E30" s="1"/>
  <c r="C18"/>
  <c r="H16"/>
  <c r="D35" s="1"/>
  <c r="C16"/>
  <c r="D26" s="1"/>
  <c r="H15"/>
  <c r="H18" s="1"/>
  <c r="C15"/>
  <c r="C17" s="1"/>
  <c r="H35" l="1"/>
  <c r="I35" s="1"/>
  <c r="E35"/>
  <c r="G35"/>
  <c r="E26"/>
  <c r="G26"/>
  <c r="H26" s="1"/>
  <c r="I26" s="1"/>
  <c r="H17"/>
  <c r="D25"/>
  <c r="D29"/>
  <c r="D24"/>
  <c r="D28"/>
  <c r="G30"/>
  <c r="H30" s="1"/>
  <c r="I30" s="1"/>
  <c r="G34"/>
  <c r="H34" s="1"/>
  <c r="I34" s="1"/>
  <c r="D27"/>
  <c r="D31"/>
  <c r="G33"/>
  <c r="H33" s="1"/>
  <c r="I33" s="1"/>
  <c r="H31" l="1"/>
  <c r="I31" s="1"/>
  <c r="E31"/>
  <c r="G31"/>
  <c r="E25"/>
  <c r="G25"/>
  <c r="H25" s="1"/>
  <c r="I25" s="1"/>
  <c r="E29"/>
  <c r="G29"/>
  <c r="H29" s="1"/>
  <c r="I29" s="1"/>
  <c r="G24"/>
  <c r="H24" s="1"/>
  <c r="I24" s="1"/>
  <c r="E24"/>
  <c r="H27"/>
  <c r="I27" s="1"/>
  <c r="E27"/>
  <c r="G27"/>
  <c r="G28"/>
  <c r="H28" s="1"/>
  <c r="I28" s="1"/>
  <c r="E28"/>
  <c r="I36" l="1"/>
  <c r="K44" i="15" l="1"/>
  <c r="E35"/>
  <c r="D35"/>
  <c r="G34"/>
  <c r="E34"/>
  <c r="D34"/>
  <c r="H34" s="1"/>
  <c r="I34" s="1"/>
  <c r="D32"/>
  <c r="G32" s="1"/>
  <c r="E31"/>
  <c r="D31"/>
  <c r="G31" s="1"/>
  <c r="G30"/>
  <c r="E30"/>
  <c r="D30"/>
  <c r="H30" s="1"/>
  <c r="I30" s="1"/>
  <c r="C18"/>
  <c r="H16"/>
  <c r="D33" s="1"/>
  <c r="C16"/>
  <c r="D26" s="1"/>
  <c r="H15"/>
  <c r="H18" s="1"/>
  <c r="C15"/>
  <c r="C17" s="1"/>
  <c r="E33" l="1"/>
  <c r="G33"/>
  <c r="H33" s="1"/>
  <c r="I33" s="1"/>
  <c r="E26"/>
  <c r="G26"/>
  <c r="H26"/>
  <c r="I26" s="1"/>
  <c r="H35"/>
  <c r="I35" s="1"/>
  <c r="H17"/>
  <c r="D27"/>
  <c r="H32"/>
  <c r="I32" s="1"/>
  <c r="D24"/>
  <c r="H24" s="1"/>
  <c r="I24" s="1"/>
  <c r="H31"/>
  <c r="I31" s="1"/>
  <c r="D25"/>
  <c r="D29"/>
  <c r="E32"/>
  <c r="G35"/>
  <c r="D28"/>
  <c r="E29" l="1"/>
  <c r="G29"/>
  <c r="H29" s="1"/>
  <c r="I29" s="1"/>
  <c r="G28"/>
  <c r="E28"/>
  <c r="H28"/>
  <c r="I28" s="1"/>
  <c r="E25"/>
  <c r="G25"/>
  <c r="H25" s="1"/>
  <c r="I25" s="1"/>
  <c r="G27"/>
  <c r="H27" s="1"/>
  <c r="I27" s="1"/>
  <c r="E27"/>
  <c r="I36" l="1"/>
  <c r="K44" i="14" l="1"/>
  <c r="D32"/>
  <c r="E32" s="1"/>
  <c r="H18"/>
  <c r="D34" s="1"/>
  <c r="H16"/>
  <c r="C16"/>
  <c r="H15"/>
  <c r="H17" s="1"/>
  <c r="C15"/>
  <c r="C17" s="1"/>
  <c r="E34" l="1"/>
  <c r="G34"/>
  <c r="H34" s="1"/>
  <c r="I34" s="1"/>
  <c r="D31"/>
  <c r="D35"/>
  <c r="C18"/>
  <c r="G32"/>
  <c r="H32" s="1"/>
  <c r="I32" s="1"/>
  <c r="D33"/>
  <c r="D30"/>
  <c r="E30" l="1"/>
  <c r="G30"/>
  <c r="H30" s="1"/>
  <c r="I30" s="1"/>
  <c r="G35"/>
  <c r="E35"/>
  <c r="H35" s="1"/>
  <c r="I35" s="1"/>
  <c r="D29"/>
  <c r="D25"/>
  <c r="D26"/>
  <c r="D27"/>
  <c r="D28"/>
  <c r="D24"/>
  <c r="G31"/>
  <c r="H31" s="1"/>
  <c r="I31" s="1"/>
  <c r="E31"/>
  <c r="E33"/>
  <c r="G33"/>
  <c r="H33"/>
  <c r="I33" s="1"/>
  <c r="G27" l="1"/>
  <c r="H27"/>
  <c r="I27" s="1"/>
  <c r="E27"/>
  <c r="E28"/>
  <c r="G28"/>
  <c r="H28"/>
  <c r="I28" s="1"/>
  <c r="H29"/>
  <c r="I29" s="1"/>
  <c r="E29"/>
  <c r="G29"/>
  <c r="E24"/>
  <c r="G24"/>
  <c r="H24" s="1"/>
  <c r="I24" s="1"/>
  <c r="G25"/>
  <c r="H25"/>
  <c r="I25" s="1"/>
  <c r="E25"/>
  <c r="E26"/>
  <c r="G26"/>
  <c r="H26" s="1"/>
  <c r="I26" s="1"/>
  <c r="K44" i="13"/>
  <c r="H18"/>
  <c r="H16"/>
  <c r="C16"/>
  <c r="H15"/>
  <c r="H17" s="1"/>
  <c r="C15"/>
  <c r="C17" s="1"/>
  <c r="K44" i="12"/>
  <c r="H16"/>
  <c r="C16"/>
  <c r="H15"/>
  <c r="C15"/>
  <c r="I36" i="14" l="1"/>
  <c r="D28" i="13"/>
  <c r="D29"/>
  <c r="D25"/>
  <c r="D26"/>
  <c r="D27"/>
  <c r="D24"/>
  <c r="D34"/>
  <c r="D30"/>
  <c r="D33"/>
  <c r="D35"/>
  <c r="D31"/>
  <c r="D32"/>
  <c r="C18"/>
  <c r="C17" i="12"/>
  <c r="C18"/>
  <c r="H17"/>
  <c r="H18"/>
  <c r="D28"/>
  <c r="D26"/>
  <c r="D24"/>
  <c r="D29"/>
  <c r="D27"/>
  <c r="D25"/>
  <c r="D30"/>
  <c r="D32"/>
  <c r="D34"/>
  <c r="D31"/>
  <c r="D33"/>
  <c r="D35"/>
  <c r="G35" i="13" l="1"/>
  <c r="H35" s="1"/>
  <c r="I35" s="1"/>
  <c r="E35"/>
  <c r="E24"/>
  <c r="G24"/>
  <c r="H24"/>
  <c r="I24" s="1"/>
  <c r="G29"/>
  <c r="H29" s="1"/>
  <c r="I29" s="1"/>
  <c r="E29"/>
  <c r="H31"/>
  <c r="I31" s="1"/>
  <c r="G31"/>
  <c r="E31"/>
  <c r="E34"/>
  <c r="G34"/>
  <c r="H34" s="1"/>
  <c r="I34" s="1"/>
  <c r="E25"/>
  <c r="G25"/>
  <c r="H25"/>
  <c r="I25" s="1"/>
  <c r="G32"/>
  <c r="H32" s="1"/>
  <c r="I32" s="1"/>
  <c r="E32"/>
  <c r="H30"/>
  <c r="I30" s="1"/>
  <c r="E30"/>
  <c r="G30"/>
  <c r="E26"/>
  <c r="G26"/>
  <c r="H26" s="1"/>
  <c r="I26" s="1"/>
  <c r="E33"/>
  <c r="G33"/>
  <c r="H33"/>
  <c r="I33" s="1"/>
  <c r="G27"/>
  <c r="H27" s="1"/>
  <c r="I27" s="1"/>
  <c r="E27"/>
  <c r="G28"/>
  <c r="H28" s="1"/>
  <c r="I28" s="1"/>
  <c r="E28"/>
  <c r="G31" i="12"/>
  <c r="E31"/>
  <c r="E24"/>
  <c r="G24"/>
  <c r="E29"/>
  <c r="G29"/>
  <c r="E34"/>
  <c r="G34"/>
  <c r="E28"/>
  <c r="G28"/>
  <c r="G27"/>
  <c r="E27"/>
  <c r="E32"/>
  <c r="G32"/>
  <c r="G35"/>
  <c r="E35"/>
  <c r="G25"/>
  <c r="E25"/>
  <c r="E30"/>
  <c r="G30"/>
  <c r="G33"/>
  <c r="E33"/>
  <c r="E26"/>
  <c r="G26"/>
  <c r="I36" i="13" l="1"/>
  <c r="H28" i="12"/>
  <c r="I28" s="1"/>
  <c r="H34"/>
  <c r="I34" s="1"/>
  <c r="H24"/>
  <c r="I24" s="1"/>
  <c r="H25"/>
  <c r="I25" s="1"/>
  <c r="H35"/>
  <c r="I35" s="1"/>
  <c r="H30"/>
  <c r="I30" s="1"/>
  <c r="H33"/>
  <c r="I33" s="1"/>
  <c r="H32"/>
  <c r="I32" s="1"/>
  <c r="H31"/>
  <c r="I31" s="1"/>
  <c r="H29"/>
  <c r="I29" s="1"/>
  <c r="H26"/>
  <c r="I26" s="1"/>
  <c r="H27"/>
  <c r="I27" s="1"/>
  <c r="I36" l="1"/>
</calcChain>
</file>

<file path=xl/sharedStrings.xml><?xml version="1.0" encoding="utf-8"?>
<sst xmlns="http://schemas.openxmlformats.org/spreadsheetml/2006/main" count="487" uniqueCount="75">
  <si>
    <t xml:space="preserve">                                         EK DERS ÜCRETİ İADE BORDROSU</t>
  </si>
  <si>
    <t>Personel Blgileri</t>
  </si>
  <si>
    <t>OKULU/KURUMU :</t>
  </si>
  <si>
    <t>T.C. KİMLİK NO :</t>
  </si>
  <si>
    <t>ADI VE SOYADI :</t>
  </si>
  <si>
    <t xml:space="preserve">                               GÖREVİ  :</t>
  </si>
  <si>
    <t>Okul Müdürü</t>
  </si>
  <si>
    <t>ÖĞRENİMİ  :</t>
  </si>
  <si>
    <t>AİT OLDUĞU YIL:</t>
  </si>
  <si>
    <t>Gösterge</t>
  </si>
  <si>
    <t>Tutar</t>
  </si>
  <si>
    <t>Birim Ücret</t>
  </si>
  <si>
    <t>Gündüz</t>
  </si>
  <si>
    <t xml:space="preserve">Gece    </t>
  </si>
  <si>
    <t>Yüksek Lisans</t>
  </si>
  <si>
    <t>Doktora</t>
  </si>
  <si>
    <t>Yanlış Hesaplanan Ek Ders Bilgileri</t>
  </si>
  <si>
    <t>Saat</t>
  </si>
  <si>
    <t>Gelir      Tutarı</t>
  </si>
  <si>
    <t>Damga Vergisi</t>
  </si>
  <si>
    <t>Vergi Dilimi%</t>
  </si>
  <si>
    <t>Gelir Vergisi</t>
  </si>
  <si>
    <t>Net           Ödenen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</si>
  <si>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</si>
  <si>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</si>
  <si>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</si>
  <si>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</si>
  <si>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</si>
  <si>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</si>
  <si>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</si>
  <si>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</si>
  <si>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</si>
  <si>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</si>
  <si>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</si>
  <si>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</si>
  <si>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Hesaplayan/Onaylayan</t>
  </si>
  <si>
    <t>Not:</t>
  </si>
  <si>
    <t xml:space="preserve">*Ekders hesaplamsı 657 Sayılı Devlet Memurları Kanunun 176 mad. Gereğince kanuna göre verilen 140 ve 150 göstege rakamının ilgili aya ait </t>
  </si>
  <si>
    <t>*Gelir vergisi ek ders bordrosundan alına bilgilere göre %15 ve %20 olarak hesaplanmıştır.</t>
  </si>
  <si>
    <t xml:space="preserve">*Lisansüstü öğrenim gören öğretmenlere ilave ek ders ücreti Madde 30: (1) 01.09.2012 tarihinden geçerli olmak üzere, Milli Eğitim Bakanlığına                                                                                                                                                      </t>
  </si>
  <si>
    <t xml:space="preserve"> bağlı örgün ve yaygın eğitim kurumlarında görev yapan öğretmenlerden yüksek lisans ve doktora yapmış olanlara, fiilen girdikleri dersler için                                                                                                                                                              </t>
  </si>
  <si>
    <t>ödenecek ek ders ücretleri sırasıyla %5 ve %15 artırımlı ödenir olarak hesaplanmıştır.</t>
  </si>
  <si>
    <t>aylık katsayı çarpımından oluşan miktarla hesaplanmıştır.</t>
  </si>
  <si>
    <t>İade</t>
  </si>
  <si>
    <t xml:space="preserve"> Toplam Borç:         </t>
  </si>
  <si>
    <t>Lisans</t>
  </si>
  <si>
    <t>Yeniyüzyıl İlkokulu</t>
  </si>
  <si>
    <t>Öğretmen</t>
  </si>
  <si>
    <t>aaaaa</t>
  </si>
  <si>
    <t>xxxxxxx</t>
  </si>
  <si>
    <t>Yukarıda belirtilen kişiye ait 2021 yılı aralık ayına ait toplam 139,62 TL(yüzotuzdokuzTL,altmışiki Kr) borç hesaplanmıştır.</t>
  </si>
  <si>
    <t>Aylık Katsayı (1 Ocak 2021) :</t>
  </si>
  <si>
    <t>Aylık Katsayı (1 Temmuz 2021) :</t>
  </si>
  <si>
    <t>(Yüksek Lisans)</t>
  </si>
  <si>
    <t>(Doktora)</t>
  </si>
  <si>
    <t>(Gece Saati)</t>
  </si>
  <si>
    <t>aaaaaa</t>
  </si>
  <si>
    <t>Yukarıda belirtilen kişiye ait 2021 yılı ocak ayına ait gece saati toplam 423,80 TL(dörtyüzyirmiüçTL,seksenKr) borç hesaplanmıştır.</t>
  </si>
  <si>
    <t>xxxxxxxx</t>
  </si>
  <si>
    <t>Kurum Müdürü</t>
  </si>
  <si>
    <t>(Lisans %25 Artırımlı gündüz)</t>
  </si>
  <si>
    <t>%25 Gündüz</t>
  </si>
  <si>
    <t>İadesi Hesaplanan Ek Ders Bilgileri</t>
  </si>
  <si>
    <t>Ödenecek Tutar</t>
  </si>
  <si>
    <t xml:space="preserve"> Toplam Ödenen:         </t>
  </si>
  <si>
    <t>Yukarıda belirtilen kişiye ait 2021 yılına ait toplam 139,62 TL(yüzotuzdokuzTL,altmışiki Kr)iade hesaplanmıştır.</t>
  </si>
  <si>
    <t>xxxxxx</t>
  </si>
  <si>
    <t>(Lisans %25 Artırımlı gece)</t>
  </si>
  <si>
    <t>Gece</t>
  </si>
  <si>
    <t>%25 Gece</t>
  </si>
  <si>
    <t>(DYK Haftaiçi İade)</t>
  </si>
  <si>
    <t>Yukarıda belirtilen kişiye ait 2021 yılı mart ayına ait toplam 119 TL(yüzondokuzTL) borç hesaplanmıştır.</t>
  </si>
  <si>
    <t>xxxxx</t>
  </si>
  <si>
    <t>(DYK Haftasonu İade)</t>
  </si>
  <si>
    <t>Y.Lisans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</si>
</sst>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sz val="9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Arial Tur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5" fontId="2" fillId="2" borderId="7" xfId="0" applyNumberFormat="1" applyFont="1" applyFill="1" applyBorder="1" applyProtection="1">
      <protection hidden="1"/>
    </xf>
    <xf numFmtId="165" fontId="2" fillId="2" borderId="13" xfId="0" applyNumberFormat="1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2" borderId="0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protection hidden="1"/>
    </xf>
    <xf numFmtId="2" fontId="10" fillId="0" borderId="0" xfId="0" applyNumberFormat="1" applyFont="1" applyBorder="1" applyProtection="1">
      <protection hidden="1"/>
    </xf>
    <xf numFmtId="1" fontId="10" fillId="0" borderId="0" xfId="0" applyNumberFormat="1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2" fontId="10" fillId="2" borderId="7" xfId="0" applyNumberFormat="1" applyFont="1" applyFill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1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10" fillId="2" borderId="23" xfId="0" applyFont="1" applyFill="1" applyBorder="1" applyProtection="1">
      <protection hidden="1"/>
    </xf>
    <xf numFmtId="2" fontId="10" fillId="0" borderId="24" xfId="0" applyNumberFormat="1" applyFont="1" applyBorder="1" applyProtection="1">
      <protection hidden="1"/>
    </xf>
    <xf numFmtId="0" fontId="10" fillId="2" borderId="25" xfId="0" applyFont="1" applyFill="1" applyBorder="1" applyProtection="1">
      <protection hidden="1"/>
    </xf>
    <xf numFmtId="2" fontId="10" fillId="0" borderId="13" xfId="0" applyNumberFormat="1" applyFont="1" applyBorder="1" applyProtection="1">
      <protection hidden="1"/>
    </xf>
    <xf numFmtId="2" fontId="10" fillId="0" borderId="26" xfId="0" applyNumberFormat="1" applyFont="1" applyBorder="1" applyProtection="1">
      <protection hidden="1"/>
    </xf>
    <xf numFmtId="0" fontId="10" fillId="2" borderId="7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13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Protection="1">
      <protection locked="0"/>
    </xf>
    <xf numFmtId="2" fontId="10" fillId="2" borderId="13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2" fontId="10" fillId="2" borderId="19" xfId="0" applyNumberFormat="1" applyFont="1" applyFill="1" applyBorder="1" applyAlignment="1" applyProtection="1">
      <alignment horizontal="center" vertical="center"/>
      <protection hidden="1"/>
    </xf>
    <xf numFmtId="2" fontId="10" fillId="2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1"/>
  <dimension ref="A2:P54"/>
  <sheetViews>
    <sheetView workbookViewId="0">
      <selection activeCell="H32" sqref="H32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48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47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45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11" t="s">
        <v>11</v>
      </c>
      <c r="J14" s="12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24.867899999999999</v>
      </c>
      <c r="D16" s="88" t="s">
        <v>13</v>
      </c>
      <c r="E16" s="88"/>
      <c r="F16" s="24"/>
      <c r="G16" s="25">
        <v>150</v>
      </c>
      <c r="H16" s="9">
        <f>J12*G16</f>
        <v>26.969550000000002</v>
      </c>
      <c r="I16" s="89" t="s">
        <v>13</v>
      </c>
      <c r="J16" s="90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24.834742800000001</v>
      </c>
      <c r="D17" s="88" t="s">
        <v>14</v>
      </c>
      <c r="E17" s="88"/>
      <c r="F17" s="24"/>
      <c r="G17" s="26"/>
      <c r="H17" s="9">
        <f>H15+(H15*7/100)</f>
        <v>26.933590600000002</v>
      </c>
      <c r="I17" s="13" t="s">
        <v>14</v>
      </c>
      <c r="J17" s="13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27.852048</v>
      </c>
      <c r="D18" s="92" t="s">
        <v>15</v>
      </c>
      <c r="E18" s="92"/>
      <c r="F18" s="28"/>
      <c r="G18" s="27"/>
      <c r="H18" s="10">
        <f>H15+(H15*20/100)</f>
        <v>30.205896000000003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16</v>
      </c>
      <c r="E22" s="95"/>
      <c r="F22" s="95"/>
      <c r="G22" s="95"/>
      <c r="H22" s="95"/>
      <c r="I22" s="98" t="s">
        <v>43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99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1</v>
      </c>
      <c r="D24" s="54">
        <f>C15*C24</f>
        <v>23.210039999999999</v>
      </c>
      <c r="E24" s="54">
        <f>D24*7.59/1000</f>
        <v>0.17616420359999999</v>
      </c>
      <c r="F24" s="65">
        <v>15</v>
      </c>
      <c r="G24" s="39">
        <f>D24*F24/100</f>
        <v>3.481506</v>
      </c>
      <c r="H24" s="39">
        <f>D24-(G24+E24)</f>
        <v>19.552369796400001</v>
      </c>
      <c r="I24" s="59">
        <f t="shared" ref="I24:I34" si="0">H24</f>
        <v>19.552369796400001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C15*C26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H15*C30</f>
        <v>25.171580000000002</v>
      </c>
      <c r="E30" s="54">
        <f t="shared" si="2"/>
        <v>0.1910522922</v>
      </c>
      <c r="F30" s="65">
        <v>15</v>
      </c>
      <c r="G30" s="39">
        <f t="shared" si="3"/>
        <v>3.7757370000000003</v>
      </c>
      <c r="H30" s="39">
        <f t="shared" si="1"/>
        <v>21.204790707800001</v>
      </c>
      <c r="I30" s="59">
        <f t="shared" si="0"/>
        <v>21.204790707800001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H15*C35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44</v>
      </c>
      <c r="G36" s="101"/>
      <c r="H36" s="102"/>
      <c r="I36" s="106">
        <f>SUM(I24:I35)</f>
        <v>40.757160504200002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50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49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3">
    <mergeCell ref="K46:L46"/>
    <mergeCell ref="K45:L45"/>
    <mergeCell ref="K44:L44"/>
    <mergeCell ref="I22:I23"/>
    <mergeCell ref="F36:H37"/>
    <mergeCell ref="I36:I37"/>
    <mergeCell ref="K36:M37"/>
    <mergeCell ref="N36:N37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E9:F9"/>
    <mergeCell ref="C10:D10"/>
    <mergeCell ref="E10:F10"/>
    <mergeCell ref="B11:D11"/>
    <mergeCell ref="E11:F11"/>
    <mergeCell ref="C4:G5"/>
    <mergeCell ref="E6:I6"/>
    <mergeCell ref="C7:D7"/>
    <mergeCell ref="E7:G7"/>
    <mergeCell ref="C8:D8"/>
    <mergeCell ref="E8:G8"/>
  </mergeCells>
  <conditionalFormatting sqref="E14 I2:I5">
    <cfRule type="cellIs" dxfId="7" priority="1" operator="greaterThan">
      <formula>0</formula>
    </cfRule>
  </conditionalFormatting>
  <dataValidations count="3">
    <dataValidation type="list" allowBlank="1" showInputMessage="1" showErrorMessage="1" promptTitle="Lütfen !" prompt="Açılır Liseteden seçiniz." sqref="I9">
      <formula1>"Lisans,Y.Lisans,Doktora"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ErrorMessage="1" sqref="F24:F35">
      <formula1>"15,20,27"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2:P54"/>
  <sheetViews>
    <sheetView tabSelected="1" workbookViewId="0">
      <selection activeCell="E10" sqref="E10:F10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53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48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74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24.867899999999999</v>
      </c>
      <c r="D16" s="88" t="s">
        <v>13</v>
      </c>
      <c r="E16" s="88"/>
      <c r="F16" s="24"/>
      <c r="G16" s="25">
        <v>150</v>
      </c>
      <c r="H16" s="9">
        <f>J12*G16</f>
        <v>26.969550000000002</v>
      </c>
      <c r="I16" s="89" t="s">
        <v>13</v>
      </c>
      <c r="J16" s="90"/>
      <c r="K16" s="24"/>
      <c r="L16" s="23"/>
      <c r="M16" s="23"/>
      <c r="N16" s="23"/>
      <c r="O16" s="30"/>
    </row>
    <row r="17" spans="1:15">
      <c r="A17" s="30"/>
      <c r="B17" s="26"/>
      <c r="C17" s="9">
        <f>C15+(C15*5/100)</f>
        <v>24.370542</v>
      </c>
      <c r="D17" s="88" t="s">
        <v>14</v>
      </c>
      <c r="E17" s="88"/>
      <c r="F17" s="24"/>
      <c r="G17" s="26"/>
      <c r="H17" s="9">
        <f>H15+(H15*5/100)</f>
        <v>26.430159000000003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C15+(C15*15/100)</f>
        <v>26.691545999999999</v>
      </c>
      <c r="D18" s="92" t="s">
        <v>15</v>
      </c>
      <c r="E18" s="92"/>
      <c r="F18" s="28"/>
      <c r="G18" s="27"/>
      <c r="H18" s="10">
        <f>H15+(H15*15/100)</f>
        <v>28.947317000000002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16</v>
      </c>
      <c r="E22" s="95"/>
      <c r="F22" s="95"/>
      <c r="G22" s="95"/>
      <c r="H22" s="95"/>
      <c r="I22" s="98" t="s">
        <v>43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99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1</v>
      </c>
      <c r="D24" s="54">
        <f>C17*C24</f>
        <v>24.370542</v>
      </c>
      <c r="E24" s="54">
        <f>D24*7.59/1000</f>
        <v>0.18497241378000001</v>
      </c>
      <c r="F24" s="65">
        <v>15</v>
      </c>
      <c r="G24" s="39">
        <f>D24*F24/100</f>
        <v>3.6555813000000001</v>
      </c>
      <c r="H24" s="39">
        <f>D24-(G24+E24)</f>
        <v>20.52998828622</v>
      </c>
      <c r="I24" s="59">
        <f t="shared" ref="I24:I34" si="0">H24</f>
        <v>20.52998828622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C17*C25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C17*C26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C17*C27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C17*C28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C17*C29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H17*C30</f>
        <v>26.430159000000003</v>
      </c>
      <c r="E30" s="54">
        <f t="shared" si="2"/>
        <v>0.20060490681000001</v>
      </c>
      <c r="F30" s="65">
        <v>15</v>
      </c>
      <c r="G30" s="39">
        <f t="shared" si="3"/>
        <v>3.9645238500000004</v>
      </c>
      <c r="H30" s="39">
        <f t="shared" si="1"/>
        <v>22.265030243190004</v>
      </c>
      <c r="I30" s="59">
        <f t="shared" si="0"/>
        <v>22.265030243190004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H17*C31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H17*C32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H17*C33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H17*C34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H17*C35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44</v>
      </c>
      <c r="G36" s="101"/>
      <c r="H36" s="102"/>
      <c r="I36" s="106">
        <f>SUM(I24:I35)</f>
        <v>42.795018529410001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50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49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6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P54"/>
  <sheetViews>
    <sheetView workbookViewId="0">
      <selection activeCell="E10" sqref="E10:F10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54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48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15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24.867899999999999</v>
      </c>
      <c r="D16" s="88" t="s">
        <v>13</v>
      </c>
      <c r="E16" s="88"/>
      <c r="F16" s="24"/>
      <c r="G16" s="25">
        <v>150</v>
      </c>
      <c r="H16" s="9">
        <f>J12*G16</f>
        <v>26.969550000000002</v>
      </c>
      <c r="I16" s="89" t="s">
        <v>13</v>
      </c>
      <c r="J16" s="90"/>
      <c r="K16" s="24"/>
      <c r="L16" s="23"/>
      <c r="M16" s="23"/>
      <c r="N16" s="23"/>
      <c r="O16" s="30"/>
    </row>
    <row r="17" spans="1:15">
      <c r="A17" s="30"/>
      <c r="B17" s="26"/>
      <c r="C17" s="9">
        <f>C15+(C15*5/100)</f>
        <v>24.370542</v>
      </c>
      <c r="D17" s="88" t="s">
        <v>14</v>
      </c>
      <c r="E17" s="88"/>
      <c r="F17" s="24"/>
      <c r="G17" s="26"/>
      <c r="H17" s="9">
        <f>H15+(H15*5/100)</f>
        <v>26.430159000000003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C15+(C15*15/100)</f>
        <v>26.691545999999999</v>
      </c>
      <c r="D18" s="92" t="s">
        <v>15</v>
      </c>
      <c r="E18" s="92"/>
      <c r="F18" s="28"/>
      <c r="G18" s="27"/>
      <c r="H18" s="10">
        <f>H15+(H15*15/100)</f>
        <v>28.947317000000002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16</v>
      </c>
      <c r="E22" s="95"/>
      <c r="F22" s="95"/>
      <c r="G22" s="95"/>
      <c r="H22" s="95"/>
      <c r="I22" s="98" t="s">
        <v>43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99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1</v>
      </c>
      <c r="D24" s="54">
        <f>C18*C24</f>
        <v>26.691545999999999</v>
      </c>
      <c r="E24" s="54">
        <f>D24*7.59/1000</f>
        <v>0.20258883413999998</v>
      </c>
      <c r="F24" s="65">
        <v>15</v>
      </c>
      <c r="G24" s="39">
        <f>D24*F24/100</f>
        <v>4.0037319</v>
      </c>
      <c r="H24" s="39">
        <f>D24-(G24+E24)</f>
        <v>22.485225265859999</v>
      </c>
      <c r="I24" s="59">
        <f t="shared" ref="I24:I34" si="0">H24</f>
        <v>22.485225265859999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C18*C25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C18*C26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C18*C27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C18*C28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C18*C29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H18*C30</f>
        <v>28.947317000000002</v>
      </c>
      <c r="E30" s="54">
        <f t="shared" si="2"/>
        <v>0.21971013603</v>
      </c>
      <c r="F30" s="65">
        <v>15</v>
      </c>
      <c r="G30" s="39">
        <f t="shared" si="3"/>
        <v>4.3420975500000001</v>
      </c>
      <c r="H30" s="39">
        <f t="shared" si="1"/>
        <v>24.385509313970001</v>
      </c>
      <c r="I30" s="59">
        <f t="shared" si="0"/>
        <v>24.385509313970001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H18*C31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H18*C32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H18*C33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H18*C34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H18*C35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44</v>
      </c>
      <c r="G36" s="101"/>
      <c r="H36" s="102"/>
      <c r="I36" s="106">
        <f>SUM(I24:I35)</f>
        <v>46.87073457983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50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49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5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P54"/>
  <sheetViews>
    <sheetView workbookViewId="0">
      <selection activeCell="O13" sqref="O13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9" t="s">
        <v>55</v>
      </c>
      <c r="H3" s="109"/>
      <c r="I3" s="109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56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45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24.867899999999999</v>
      </c>
      <c r="D16" s="88" t="s">
        <v>13</v>
      </c>
      <c r="E16" s="88"/>
      <c r="F16" s="24"/>
      <c r="G16" s="25">
        <v>150</v>
      </c>
      <c r="H16" s="9">
        <f>J12*G16</f>
        <v>26.969550000000002</v>
      </c>
      <c r="I16" s="89" t="s">
        <v>13</v>
      </c>
      <c r="J16" s="90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24.834742800000001</v>
      </c>
      <c r="D17" s="88" t="s">
        <v>14</v>
      </c>
      <c r="E17" s="88"/>
      <c r="F17" s="24"/>
      <c r="G17" s="26"/>
      <c r="H17" s="9">
        <f>H15+(H15*7/100)</f>
        <v>26.933590600000002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27.852048</v>
      </c>
      <c r="D18" s="92" t="s">
        <v>15</v>
      </c>
      <c r="E18" s="92"/>
      <c r="F18" s="28"/>
      <c r="G18" s="27"/>
      <c r="H18" s="10">
        <f>H15+(H15*20/100)</f>
        <v>30.205896000000003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16</v>
      </c>
      <c r="E22" s="95"/>
      <c r="F22" s="95"/>
      <c r="G22" s="95"/>
      <c r="H22" s="95"/>
      <c r="I22" s="98" t="s">
        <v>43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99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1</v>
      </c>
      <c r="D24" s="54">
        <f>C16*C24</f>
        <v>24.867899999999999</v>
      </c>
      <c r="E24" s="54">
        <v>0</v>
      </c>
      <c r="F24" s="65">
        <v>15</v>
      </c>
      <c r="G24" s="39">
        <v>0</v>
      </c>
      <c r="H24" s="39">
        <f>D24-(G24+E24)</f>
        <v>24.867899999999999</v>
      </c>
      <c r="I24" s="59">
        <f t="shared" ref="I24:I34" si="0">H24</f>
        <v>24.867899999999999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26.969550000000002</v>
      </c>
      <c r="E30" s="54">
        <f t="shared" si="2"/>
        <v>0.20469888450000001</v>
      </c>
      <c r="F30" s="65">
        <v>15</v>
      </c>
      <c r="G30" s="39">
        <f t="shared" si="3"/>
        <v>4.0454325000000004</v>
      </c>
      <c r="H30" s="39">
        <f t="shared" si="1"/>
        <v>22.7194186155</v>
      </c>
      <c r="I30" s="59">
        <f t="shared" si="0"/>
        <v>22.7194186155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H16*C35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44</v>
      </c>
      <c r="G36" s="101"/>
      <c r="H36" s="102"/>
      <c r="I36" s="106">
        <f>SUM(I24:I35)</f>
        <v>47.587318615499996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58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59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4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P54"/>
  <sheetViews>
    <sheetView workbookViewId="0">
      <selection activeCell="M13" sqref="M13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108" t="s">
        <v>60</v>
      </c>
      <c r="G3" s="108"/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48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45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71">
        <v>140</v>
      </c>
      <c r="C16" s="9">
        <f>(E12*B16)+(E12*B16)*25/100</f>
        <v>29.012549999999997</v>
      </c>
      <c r="D16" s="88" t="s">
        <v>61</v>
      </c>
      <c r="E16" s="88"/>
      <c r="F16" s="24"/>
      <c r="G16" s="71">
        <v>140</v>
      </c>
      <c r="H16" s="9">
        <f>(J12*G16)+(J12*G16)*25/100</f>
        <v>31.464475000000004</v>
      </c>
      <c r="I16" s="88" t="s">
        <v>61</v>
      </c>
      <c r="J16" s="88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24.834742800000001</v>
      </c>
      <c r="D17" s="88" t="s">
        <v>14</v>
      </c>
      <c r="E17" s="88"/>
      <c r="F17" s="24"/>
      <c r="G17" s="26"/>
      <c r="H17" s="9">
        <f>H15+(H15*7/100)</f>
        <v>26.933590600000002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27.852048</v>
      </c>
      <c r="D18" s="92" t="s">
        <v>15</v>
      </c>
      <c r="E18" s="92"/>
      <c r="F18" s="28"/>
      <c r="G18" s="27"/>
      <c r="H18" s="10">
        <f>H15+(H15*20/100)</f>
        <v>30.205896000000003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62</v>
      </c>
      <c r="E22" s="95"/>
      <c r="F22" s="95"/>
      <c r="G22" s="95"/>
      <c r="H22" s="95"/>
      <c r="I22" s="110" t="s">
        <v>63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1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1</v>
      </c>
      <c r="D24" s="54">
        <f>C16*C24</f>
        <v>29.012549999999997</v>
      </c>
      <c r="E24" s="54">
        <f>D24*7.59/1000</f>
        <v>0.22020525449999998</v>
      </c>
      <c r="F24" s="65">
        <v>15</v>
      </c>
      <c r="G24" s="39">
        <f>D24*F24/100</f>
        <v>4.3518824999999994</v>
      </c>
      <c r="H24" s="39">
        <f>D24-(G24+E24)</f>
        <v>24.440462245499997</v>
      </c>
      <c r="I24" s="59">
        <f t="shared" ref="I24:I34" si="0">H24</f>
        <v>24.440462245499997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31.464475000000004</v>
      </c>
      <c r="E30" s="54">
        <f t="shared" si="2"/>
        <v>0.23881536525000002</v>
      </c>
      <c r="F30" s="65">
        <v>15</v>
      </c>
      <c r="G30" s="39">
        <f t="shared" si="3"/>
        <v>4.7196712500000011</v>
      </c>
      <c r="H30" s="39">
        <f t="shared" si="1"/>
        <v>26.505988384750005</v>
      </c>
      <c r="I30" s="59">
        <f t="shared" si="0"/>
        <v>26.505988384750005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H16*C35</f>
        <v>0</v>
      </c>
      <c r="E35" s="72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64</v>
      </c>
      <c r="G36" s="101"/>
      <c r="H36" s="102"/>
      <c r="I36" s="106">
        <f>SUM(I24:I35)</f>
        <v>50.946450630249998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65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66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F3:I3"/>
    <mergeCell ref="C4:G5"/>
    <mergeCell ref="E6:I6"/>
    <mergeCell ref="C7:D7"/>
    <mergeCell ref="E7:G7"/>
  </mergeCells>
  <conditionalFormatting sqref="E14 I2:I5">
    <cfRule type="cellIs" dxfId="3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2:P54"/>
  <sheetViews>
    <sheetView workbookViewId="0">
      <selection activeCell="O15" sqref="O15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108" t="s">
        <v>67</v>
      </c>
      <c r="G3" s="108"/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48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45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150</v>
      </c>
      <c r="C15" s="9">
        <f>E12*B15</f>
        <v>24.867899999999999</v>
      </c>
      <c r="D15" s="88" t="s">
        <v>68</v>
      </c>
      <c r="E15" s="88"/>
      <c r="F15" s="24"/>
      <c r="G15" s="25">
        <v>150</v>
      </c>
      <c r="H15" s="9">
        <f>J12*G15</f>
        <v>26.969550000000002</v>
      </c>
      <c r="I15" s="88" t="s">
        <v>68</v>
      </c>
      <c r="J15" s="88"/>
      <c r="K15" s="24"/>
      <c r="L15" s="23"/>
      <c r="M15" s="23"/>
      <c r="N15" s="23"/>
      <c r="O15" s="30"/>
    </row>
    <row r="16" spans="1:15">
      <c r="A16" s="30"/>
      <c r="B16" s="71">
        <v>150</v>
      </c>
      <c r="C16" s="9">
        <f>(E12*B16)+(E12*B16)*25/100</f>
        <v>31.084874999999997</v>
      </c>
      <c r="D16" s="88" t="s">
        <v>69</v>
      </c>
      <c r="E16" s="88"/>
      <c r="F16" s="24"/>
      <c r="G16" s="71">
        <v>150</v>
      </c>
      <c r="H16" s="9">
        <f>(J12*G16)+(J12*G16)*25/100</f>
        <v>33.711937500000005</v>
      </c>
      <c r="I16" s="88" t="s">
        <v>69</v>
      </c>
      <c r="J16" s="88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26.608653</v>
      </c>
      <c r="D17" s="88" t="s">
        <v>14</v>
      </c>
      <c r="E17" s="88"/>
      <c r="F17" s="24"/>
      <c r="G17" s="26"/>
      <c r="H17" s="9">
        <f>H15+(H15*7/100)</f>
        <v>28.857418500000001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29.841479999999997</v>
      </c>
      <c r="D18" s="92" t="s">
        <v>15</v>
      </c>
      <c r="E18" s="92"/>
      <c r="F18" s="28"/>
      <c r="G18" s="27"/>
      <c r="H18" s="10">
        <f>H15+(H15*20/100)</f>
        <v>32.363460000000003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62</v>
      </c>
      <c r="E22" s="95"/>
      <c r="F22" s="95"/>
      <c r="G22" s="95"/>
      <c r="H22" s="95"/>
      <c r="I22" s="110" t="s">
        <v>63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1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1</v>
      </c>
      <c r="D24" s="54">
        <f>C16*C24</f>
        <v>31.084874999999997</v>
      </c>
      <c r="E24" s="54">
        <f>D24*7.59/1000</f>
        <v>0.23593420124999998</v>
      </c>
      <c r="F24" s="65">
        <v>15</v>
      </c>
      <c r="G24" s="39">
        <f>D24*F24/100</f>
        <v>4.6627312499999993</v>
      </c>
      <c r="H24" s="39">
        <f>D24-(G24+E24)</f>
        <v>26.186209548749996</v>
      </c>
      <c r="I24" s="59">
        <f t="shared" ref="I24:I34" si="0">H24</f>
        <v>26.186209548749996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33.711937500000005</v>
      </c>
      <c r="E30" s="54">
        <f t="shared" si="2"/>
        <v>0.25587360562500006</v>
      </c>
      <c r="F30" s="65">
        <v>15</v>
      </c>
      <c r="G30" s="39">
        <f t="shared" si="3"/>
        <v>5.0567906250000014</v>
      </c>
      <c r="H30" s="39">
        <f t="shared" si="1"/>
        <v>28.399273269375001</v>
      </c>
      <c r="I30" s="59">
        <f t="shared" si="0"/>
        <v>28.399273269375001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H16*C35</f>
        <v>0</v>
      </c>
      <c r="E35" s="72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64</v>
      </c>
      <c r="G36" s="101"/>
      <c r="H36" s="102"/>
      <c r="I36" s="106">
        <f>SUM(I24:I35)</f>
        <v>54.585482818125001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65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66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F3:I3"/>
    <mergeCell ref="C4:G5"/>
    <mergeCell ref="E6:I6"/>
    <mergeCell ref="C7:D7"/>
    <mergeCell ref="E7:G7"/>
  </mergeCells>
  <conditionalFormatting sqref="E14 I2:I5">
    <cfRule type="cellIs" dxfId="2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54"/>
  <sheetViews>
    <sheetView workbookViewId="0">
      <selection activeCell="N17" sqref="N17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70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58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45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24.867899999999999</v>
      </c>
      <c r="D16" s="88" t="s">
        <v>13</v>
      </c>
      <c r="E16" s="88"/>
      <c r="F16" s="24"/>
      <c r="G16" s="25">
        <v>150</v>
      </c>
      <c r="H16" s="9">
        <f>J12*G16</f>
        <v>26.969550000000002</v>
      </c>
      <c r="I16" s="89" t="s">
        <v>13</v>
      </c>
      <c r="J16" s="90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24.834742800000001</v>
      </c>
      <c r="D17" s="88" t="s">
        <v>14</v>
      </c>
      <c r="E17" s="88"/>
      <c r="F17" s="24"/>
      <c r="G17" s="26"/>
      <c r="H17" s="9">
        <f>H15+(H15*7/100)</f>
        <v>26.933590600000002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27.852048</v>
      </c>
      <c r="D18" s="92" t="s">
        <v>15</v>
      </c>
      <c r="E18" s="92"/>
      <c r="F18" s="28"/>
      <c r="G18" s="27"/>
      <c r="H18" s="10">
        <f>H15+(H15*20/100)</f>
        <v>30.205896000000003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16</v>
      </c>
      <c r="E22" s="95"/>
      <c r="F22" s="95"/>
      <c r="G22" s="95"/>
      <c r="H22" s="95"/>
      <c r="I22" s="98" t="s">
        <v>43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99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0</v>
      </c>
      <c r="D24" s="54">
        <f>C15*C24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1</v>
      </c>
      <c r="D26" s="54">
        <f>C15*C26</f>
        <v>23.210039999999999</v>
      </c>
      <c r="E26" s="54">
        <f t="shared" ref="E26:E35" si="2">D26*7.59/1000</f>
        <v>0.17616420359999999</v>
      </c>
      <c r="F26" s="65">
        <v>15</v>
      </c>
      <c r="G26" s="54">
        <f t="shared" ref="G26:G35" si="3">D26*F26/100</f>
        <v>3.481506</v>
      </c>
      <c r="H26" s="39">
        <f>(D26-(G26+E26))*2</f>
        <v>39.104739592800001</v>
      </c>
      <c r="I26" s="59">
        <f t="shared" si="1"/>
        <v>39.104739592800001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H15*C30</f>
        <v>25.171580000000002</v>
      </c>
      <c r="E30" s="54">
        <f t="shared" si="2"/>
        <v>0.1910522922</v>
      </c>
      <c r="F30" s="65">
        <v>15</v>
      </c>
      <c r="G30" s="54">
        <f t="shared" si="3"/>
        <v>3.7757370000000003</v>
      </c>
      <c r="H30" s="39">
        <f t="shared" si="0"/>
        <v>42.409581415600002</v>
      </c>
      <c r="I30" s="59">
        <f t="shared" si="1"/>
        <v>42.409581415600002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H15*C35</f>
        <v>0</v>
      </c>
      <c r="E35" s="72">
        <f t="shared" si="2"/>
        <v>0</v>
      </c>
      <c r="F35" s="66">
        <v>20</v>
      </c>
      <c r="G35" s="72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44</v>
      </c>
      <c r="G36" s="101"/>
      <c r="H36" s="102"/>
      <c r="I36" s="106">
        <f>SUM(I24:I35)</f>
        <v>81.514321008400003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71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72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1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P54"/>
  <sheetViews>
    <sheetView workbookViewId="0">
      <selection activeCell="O13" sqref="O13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08" t="s">
        <v>73</v>
      </c>
      <c r="H3" s="108"/>
      <c r="I3" s="108"/>
      <c r="J3" s="31"/>
      <c r="K3" s="31"/>
      <c r="L3" s="31"/>
      <c r="M3" s="31"/>
      <c r="N3" s="31"/>
      <c r="O3" s="30"/>
    </row>
    <row r="4" spans="1:15">
      <c r="A4" s="30"/>
      <c r="B4" s="19"/>
      <c r="C4" s="73" t="s">
        <v>1</v>
      </c>
      <c r="D4" s="73"/>
      <c r="E4" s="73"/>
      <c r="F4" s="73"/>
      <c r="G4" s="73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73"/>
      <c r="D5" s="73"/>
      <c r="E5" s="73"/>
      <c r="F5" s="73"/>
      <c r="G5" s="73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74" t="s">
        <v>46</v>
      </c>
      <c r="F6" s="74"/>
      <c r="G6" s="74"/>
      <c r="H6" s="74"/>
      <c r="I6" s="74"/>
      <c r="J6" s="34"/>
      <c r="K6" s="34"/>
      <c r="L6" s="34"/>
      <c r="M6" s="30"/>
      <c r="N6" s="30"/>
      <c r="O6" s="30"/>
    </row>
    <row r="7" spans="1:15">
      <c r="A7" s="30"/>
      <c r="B7" s="17"/>
      <c r="C7" s="75" t="s">
        <v>3</v>
      </c>
      <c r="D7" s="75"/>
      <c r="E7" s="74">
        <v>1111111</v>
      </c>
      <c r="F7" s="74"/>
      <c r="G7" s="74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75" t="s">
        <v>4</v>
      </c>
      <c r="D8" s="75"/>
      <c r="E8" s="74" t="s">
        <v>58</v>
      </c>
      <c r="F8" s="74"/>
      <c r="G8" s="74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74" t="s">
        <v>47</v>
      </c>
      <c r="F9" s="74"/>
      <c r="G9" s="70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75" t="s">
        <v>7</v>
      </c>
      <c r="D10" s="75"/>
      <c r="E10" s="76" t="s">
        <v>45</v>
      </c>
      <c r="F10" s="76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77" t="s">
        <v>8</v>
      </c>
      <c r="C11" s="78"/>
      <c r="D11" s="78"/>
      <c r="E11" s="79">
        <v>2021</v>
      </c>
      <c r="F11" s="79"/>
      <c r="G11" s="44"/>
      <c r="H11" s="44"/>
      <c r="I11" s="44"/>
      <c r="J11" s="35"/>
      <c r="K11" s="35"/>
      <c r="L11" s="35"/>
      <c r="M11" s="30"/>
    </row>
    <row r="12" spans="1:15">
      <c r="A12" s="43"/>
      <c r="B12" s="82" t="s">
        <v>51</v>
      </c>
      <c r="C12" s="91"/>
      <c r="D12" s="91"/>
      <c r="E12" s="84">
        <v>0.16578599999999999</v>
      </c>
      <c r="F12" s="85"/>
      <c r="G12" s="82" t="s">
        <v>52</v>
      </c>
      <c r="H12" s="83"/>
      <c r="I12" s="83"/>
      <c r="J12" s="84">
        <v>0.17979700000000001</v>
      </c>
      <c r="K12" s="85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86" t="s">
        <v>11</v>
      </c>
      <c r="E14" s="87"/>
      <c r="F14" s="24"/>
      <c r="G14" s="7" t="s">
        <v>9</v>
      </c>
      <c r="H14" s="8" t="s">
        <v>10</v>
      </c>
      <c r="I14" s="67" t="s">
        <v>11</v>
      </c>
      <c r="J14" s="68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23.210039999999999</v>
      </c>
      <c r="D15" s="88" t="s">
        <v>12</v>
      </c>
      <c r="E15" s="88"/>
      <c r="F15" s="24"/>
      <c r="G15" s="25">
        <v>140</v>
      </c>
      <c r="H15" s="9">
        <f>J12*G15</f>
        <v>25.171580000000002</v>
      </c>
      <c r="I15" s="89" t="s">
        <v>12</v>
      </c>
      <c r="J15" s="90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24.867899999999999</v>
      </c>
      <c r="D16" s="88" t="s">
        <v>13</v>
      </c>
      <c r="E16" s="88"/>
      <c r="F16" s="24"/>
      <c r="G16" s="25">
        <v>150</v>
      </c>
      <c r="H16" s="9">
        <f>J12*G16</f>
        <v>26.969550000000002</v>
      </c>
      <c r="I16" s="89" t="s">
        <v>13</v>
      </c>
      <c r="J16" s="90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24.834742800000001</v>
      </c>
      <c r="D17" s="88" t="s">
        <v>14</v>
      </c>
      <c r="E17" s="88"/>
      <c r="F17" s="24"/>
      <c r="G17" s="26"/>
      <c r="H17" s="9">
        <f>H15+(H15*7/100)</f>
        <v>26.933590600000002</v>
      </c>
      <c r="I17" s="69" t="s">
        <v>14</v>
      </c>
      <c r="J17" s="69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27.852048</v>
      </c>
      <c r="D18" s="92" t="s">
        <v>15</v>
      </c>
      <c r="E18" s="92"/>
      <c r="F18" s="28"/>
      <c r="G18" s="27"/>
      <c r="H18" s="10">
        <f>H15+(H15*20/100)</f>
        <v>30.205896000000003</v>
      </c>
      <c r="I18" s="93" t="s">
        <v>15</v>
      </c>
      <c r="J18" s="94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95" t="s">
        <v>16</v>
      </c>
      <c r="E22" s="95"/>
      <c r="F22" s="95"/>
      <c r="G22" s="95"/>
      <c r="H22" s="95"/>
      <c r="I22" s="98" t="s">
        <v>43</v>
      </c>
      <c r="J22" s="48"/>
      <c r="K22" s="48"/>
      <c r="L22" s="48"/>
      <c r="M22" s="48"/>
      <c r="N22" s="81"/>
      <c r="O22" s="30"/>
    </row>
    <row r="23" spans="1:15" ht="22.5">
      <c r="A23" s="30"/>
      <c r="B23" s="57">
        <v>2021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99"/>
      <c r="J23" s="38"/>
      <c r="K23" s="38"/>
      <c r="L23" s="38"/>
      <c r="M23" s="38"/>
      <c r="N23" s="81"/>
      <c r="O23" s="30"/>
    </row>
    <row r="24" spans="1:15">
      <c r="A24" s="30"/>
      <c r="B24" s="58" t="s">
        <v>23</v>
      </c>
      <c r="C24" s="63">
        <v>0</v>
      </c>
      <c r="D24" s="54">
        <f>C16*C24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1</v>
      </c>
      <c r="D26" s="54">
        <f>C16*C26</f>
        <v>24.867899999999999</v>
      </c>
      <c r="E26" s="54">
        <f t="shared" ref="E26:E35" si="2">D26*7.59/1000</f>
        <v>0.18874736099999997</v>
      </c>
      <c r="F26" s="65">
        <v>15</v>
      </c>
      <c r="G26" s="54">
        <f t="shared" ref="G26:G35" si="3">D26*F26/100</f>
        <v>3.7301849999999996</v>
      </c>
      <c r="H26" s="39">
        <f>(D26-(G26+E26))*2</f>
        <v>41.897935277999999</v>
      </c>
      <c r="I26" s="59">
        <f t="shared" si="1"/>
        <v>41.897935277999999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26.969550000000002</v>
      </c>
      <c r="E30" s="54">
        <f t="shared" si="2"/>
        <v>0.20469888450000001</v>
      </c>
      <c r="F30" s="65">
        <v>15</v>
      </c>
      <c r="G30" s="54">
        <f t="shared" si="3"/>
        <v>4.0454325000000004</v>
      </c>
      <c r="H30" s="39">
        <f t="shared" si="0"/>
        <v>45.438837231000001</v>
      </c>
      <c r="I30" s="59">
        <f t="shared" si="1"/>
        <v>45.438837231000001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2">
        <f>H16*C35</f>
        <v>0</v>
      </c>
      <c r="E35" s="72">
        <f t="shared" si="2"/>
        <v>0</v>
      </c>
      <c r="F35" s="66">
        <v>20</v>
      </c>
      <c r="G35" s="72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0" t="s">
        <v>44</v>
      </c>
      <c r="G36" s="101"/>
      <c r="H36" s="102"/>
      <c r="I36" s="106">
        <f>SUM(I24:I35)</f>
        <v>87.336772508999999</v>
      </c>
      <c r="J36" s="51"/>
      <c r="K36" s="101"/>
      <c r="L36" s="101"/>
      <c r="M36" s="101"/>
      <c r="N36" s="80"/>
      <c r="O36" s="30"/>
    </row>
    <row r="37" spans="1:16" ht="15.75" thickBot="1">
      <c r="A37" s="30"/>
      <c r="B37" s="40"/>
      <c r="C37" s="40"/>
      <c r="D37" s="40"/>
      <c r="E37" s="40"/>
      <c r="F37" s="103"/>
      <c r="G37" s="104"/>
      <c r="H37" s="105"/>
      <c r="I37" s="107"/>
      <c r="J37" s="51"/>
      <c r="K37" s="101"/>
      <c r="L37" s="101"/>
      <c r="M37" s="101"/>
      <c r="N37" s="80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71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97">
        <f ca="1">TODAY()</f>
        <v>44747</v>
      </c>
      <c r="L44" s="97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96" t="s">
        <v>72</v>
      </c>
      <c r="L45" s="96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96" t="s">
        <v>6</v>
      </c>
      <c r="L46" s="96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42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39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41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0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GÜNDÜZ</vt:lpstr>
      <vt:lpstr>GÜNDÜZ Y.LİSANS</vt:lpstr>
      <vt:lpstr>GÜNDÜZ DOKTORA</vt:lpstr>
      <vt:lpstr>GECE</vt:lpstr>
      <vt:lpstr>%25 ARTIRIMLI GÜNDÜZ</vt:lpstr>
      <vt:lpstr>%25 ARTIRIMLI GECE</vt:lpstr>
      <vt:lpstr>DYK HAFTA İÇİ</vt:lpstr>
      <vt:lpstr>DYK HAFTA SONU</vt:lpstr>
      <vt:lpstr>'%25 ARTIRIMLI GECE'!Yazdırma_Alanı</vt:lpstr>
      <vt:lpstr>'%25 ARTIRIMLI GÜNDÜZ'!Yazdırma_Alanı</vt:lpstr>
      <vt:lpstr>'DYK HAFTA İÇİ'!Yazdırma_Alanı</vt:lpstr>
      <vt:lpstr>'DYK HAFTA SONU'!Yazdırma_Alanı</vt:lpstr>
      <vt:lpstr>GECE!Yazdırma_Alanı</vt:lpstr>
      <vt:lpstr>GÜNDÜZ!Yazdırma_Alanı</vt:lpstr>
      <vt:lpstr>'GÜNDÜZ DOKTORA'!Yazdırma_Alanı</vt:lpstr>
      <vt:lpstr>'GÜNDÜZ Y.LİSANS'!Yazdırma_Alanı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2022-07-05T09:27:44Z</dcterms:modified>
</cp:coreProperties>
</file>